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8195" windowHeight="11220" tabRatio="763" activeTab="2"/>
  </bookViews>
  <sheets>
    <sheet name="1. Ogień" sheetId="1" r:id="rId1"/>
    <sheet name="2. Elektronika" sheetId="2" r:id="rId2"/>
    <sheet name="3. Pojazdy" sheetId="3" r:id="rId3"/>
    <sheet name="4. Zabezpieczenia" sheetId="4" r:id="rId4"/>
  </sheets>
  <definedNames/>
  <calcPr fullCalcOnLoad="1"/>
</workbook>
</file>

<file path=xl/sharedStrings.xml><?xml version="1.0" encoding="utf-8"?>
<sst xmlns="http://schemas.openxmlformats.org/spreadsheetml/2006/main" count="734" uniqueCount="279">
  <si>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</si>
  <si>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</si>
  <si>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</si>
  <si>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</si>
  <si>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</si>
  <si>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</si>
  <si>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</si>
  <si>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</si>
  <si>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</si>
  <si>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</si>
  <si>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</si>
  <si>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</si>
  <si>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</si>
  <si>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</si>
  <si>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Jednostka</t>
  </si>
  <si>
    <t>Materiał</t>
  </si>
  <si>
    <t>Przedmiot ubezpieczenia</t>
  </si>
  <si>
    <t>Powierzchnia w m2</t>
  </si>
  <si>
    <t>Rok budowy budynku</t>
  </si>
  <si>
    <t>Ścian</t>
  </si>
  <si>
    <t>Stropów</t>
  </si>
  <si>
    <t>Stropodachu</t>
  </si>
  <si>
    <t>Pokrycie dachu</t>
  </si>
  <si>
    <t>Wyposażenie i urządzenia</t>
  </si>
  <si>
    <t>Suma ubezpieczenia</t>
  </si>
  <si>
    <t>Sprzęt elektroniczny stacjonarny</t>
  </si>
  <si>
    <t>Sprzęt elektroniczny przenośny</t>
  </si>
  <si>
    <t>Kserokopiarki, urządzenia wielofunkcyjne</t>
  </si>
  <si>
    <t>Nr rej.</t>
  </si>
  <si>
    <t>Rodzaj</t>
  </si>
  <si>
    <t xml:space="preserve">Rok prod. </t>
  </si>
  <si>
    <t>Nr nadwozia</t>
  </si>
  <si>
    <t>14.</t>
  </si>
  <si>
    <t>15.</t>
  </si>
  <si>
    <t>16.</t>
  </si>
  <si>
    <t>17.</t>
  </si>
  <si>
    <t>Liczba miejsc</t>
  </si>
  <si>
    <t>Pojemność</t>
  </si>
  <si>
    <t>Ładowność</t>
  </si>
  <si>
    <t>Użytkownik</t>
  </si>
  <si>
    <t>Typ, model</t>
  </si>
  <si>
    <t>Marka</t>
  </si>
  <si>
    <t>Wykaz zabezpieczeń przeciwpożarowych i przeciwkradzieżowych</t>
  </si>
  <si>
    <t>Zabezpieczenia przeciwpożarowe</t>
  </si>
  <si>
    <t>Zabezpieczenia przeciwkradzieżowe</t>
  </si>
  <si>
    <t>-</t>
  </si>
  <si>
    <t>Centrala telefoniczna</t>
  </si>
  <si>
    <t>Serwer</t>
  </si>
  <si>
    <t>1. Urząd Gminy w Lubawce</t>
  </si>
  <si>
    <t>beton, drewno</t>
  </si>
  <si>
    <t>cegła</t>
  </si>
  <si>
    <t>drewno</t>
  </si>
  <si>
    <t>dachówka</t>
  </si>
  <si>
    <t>- gaśnice, agregaty: 12 szt.,
- hydranty zewnętrzne: 1 szt.,
- hydranty wewnętrzne: 3 szt.,</t>
  </si>
  <si>
    <t>- okratowane okna budynku,
- alarm tylko na miejscu,</t>
  </si>
  <si>
    <t>DKAV512</t>
  </si>
  <si>
    <t>DKA61FP</t>
  </si>
  <si>
    <t>DKAE788</t>
  </si>
  <si>
    <t>DKA74KC</t>
  </si>
  <si>
    <t>DKAN239</t>
  </si>
  <si>
    <t>DKAN266</t>
  </si>
  <si>
    <t>JGK546N</t>
  </si>
  <si>
    <t>DKA62FP</t>
  </si>
  <si>
    <t>STAR</t>
  </si>
  <si>
    <t>GAZ</t>
  </si>
  <si>
    <t>Tarpan</t>
  </si>
  <si>
    <t>Ford</t>
  </si>
  <si>
    <t>specjalny</t>
  </si>
  <si>
    <t>Gazela</t>
  </si>
  <si>
    <t>Transit</t>
  </si>
  <si>
    <t>A200</t>
  </si>
  <si>
    <t>44144447</t>
  </si>
  <si>
    <t>Z3B2705709R004843</t>
  </si>
  <si>
    <t>Z3B2705709R004865</t>
  </si>
  <si>
    <t>10948</t>
  </si>
  <si>
    <t>230922299</t>
  </si>
  <si>
    <t>P144LM109399</t>
  </si>
  <si>
    <t>266CD501914380</t>
  </si>
  <si>
    <t>53147</t>
  </si>
  <si>
    <t>Z3B2705709R004845</t>
  </si>
  <si>
    <t>266 GBAM</t>
  </si>
  <si>
    <t>pożarniczy</t>
  </si>
  <si>
    <t>GRK 27057-047</t>
  </si>
  <si>
    <t xml:space="preserve">Jelcz </t>
  </si>
  <si>
    <t>005</t>
  </si>
  <si>
    <t>ciężarowy</t>
  </si>
  <si>
    <t>0381</t>
  </si>
  <si>
    <t>Zespół Szkół Publicznych im. „Tkaczy Chełmskich”</t>
  </si>
  <si>
    <t>5. Zespół Szkół Publicznych im. „Tkaczy Chełmskich”</t>
  </si>
  <si>
    <t>Budynek szkoły, Chełmsko Śląskie ul. Kolonia 14*</t>
  </si>
  <si>
    <t>*budynek składa się z 4 segmentów: dydaktyczny, administracyjny, przedszkolny, sala gimnastyczna</t>
  </si>
  <si>
    <t>żelbet</t>
  </si>
  <si>
    <t>papa</t>
  </si>
  <si>
    <t>Szkoła Podstawowa w Miszkowicach</t>
  </si>
  <si>
    <t>b.d.</t>
  </si>
  <si>
    <t>- urządzenie sygnalizujące powstanie pożaru,
- gaśnice, agregaty: 6 szt.,
- hydranty wewnętrzne: 8 szt.,</t>
  </si>
  <si>
    <t>- gaśnice, agregaty: 4 szt.</t>
  </si>
  <si>
    <t>dachówka karpiówka</t>
  </si>
  <si>
    <t>- co najmniej 2 zamki wielozastawkowe w każdych drzwiach zewnętrznych</t>
  </si>
  <si>
    <t>łupek, gont bitumiczny</t>
  </si>
  <si>
    <t>- gaśnice, agregaty: 12 szt.,
- hydranty zewnętrzne: 2 szt.,
- hydranty wewnętrzne: 10 szt.,</t>
  </si>
  <si>
    <t>- co najmniej 2 zamki wielozastawkowe w każdych drzwiach zewnętrznych,
- alarm tylko na miejscu</t>
  </si>
  <si>
    <t>Tablica interaktywna</t>
  </si>
  <si>
    <t>Miejsko-Gminny Ośrodek Pomocy Społecznej</t>
  </si>
  <si>
    <t>powojenny, 2005-2006 przebudowa</t>
  </si>
  <si>
    <t>ceramiczne o odporności ogniowej 240 min</t>
  </si>
  <si>
    <t>stropy ceramiczne na belkach drewnianych pokrytych płytami gipsowo-kartonowymi GKF 1,25 o odporności ogniowej REI60</t>
  </si>
  <si>
    <t>stropodach żelbetowy</t>
  </si>
  <si>
    <t>2. Miejsko-Gminny Ośrodek Pomocy Społecznej</t>
  </si>
  <si>
    <t>Sieć komputerowa</t>
  </si>
  <si>
    <t>Alkomat</t>
  </si>
  <si>
    <t>Maszyna elktroniczna do pisania</t>
  </si>
  <si>
    <t>Telefony komórkowe</t>
  </si>
  <si>
    <t>Budynek MGOPS, Lubawka ul. Dworcowa 33*</t>
  </si>
  <si>
    <t>Samodzielny Publiczny Zakład Opieki Zdrowotnej w Lubawce</t>
  </si>
  <si>
    <t>- urządzenie sygnalizujące powstanie pożaru,
- gaśnice, agregaty: 8 szt.,
- hydranty zewnętrzne: 1 szt.,</t>
  </si>
  <si>
    <t>pustaki MAX cegła</t>
  </si>
  <si>
    <t>pustaki Porotherm</t>
  </si>
  <si>
    <t>prefabrykaty płyt żelbetowych</t>
  </si>
  <si>
    <t>ściany konstrukcyjne i szczytowe zakończone wieńcem żelbetowym</t>
  </si>
  <si>
    <t>kształtowniki stalowe, łaty drewniane</t>
  </si>
  <si>
    <t>krokwiowo-jętkowe na murłatach</t>
  </si>
  <si>
    <t xml:space="preserve">dachówka cementowa </t>
  </si>
  <si>
    <t>papa, gont bitumiczny</t>
  </si>
  <si>
    <t>Sprzęt medyczny</t>
  </si>
  <si>
    <t>Ultrasonograf</t>
  </si>
  <si>
    <t>Analizator biochemiczny</t>
  </si>
  <si>
    <t>Analizator hematologiczny</t>
  </si>
  <si>
    <t>Holter</t>
  </si>
  <si>
    <t>Kagulometr</t>
  </si>
  <si>
    <t>Autoklaw</t>
  </si>
  <si>
    <t>Zespół Szkół Publicznych w Lubawce</t>
  </si>
  <si>
    <t>Zakład Budżetowy Gospodarki Mieszkaniowej</t>
  </si>
  <si>
    <t>Urząd Miasta w Lubawce</t>
  </si>
  <si>
    <t>6. Szkoła Podstawowa w Miszkowicach</t>
  </si>
  <si>
    <t>Miejsko Gminny Ośrodek Kultury</t>
  </si>
  <si>
    <t>DKA84GA</t>
  </si>
  <si>
    <t>UAZ</t>
  </si>
  <si>
    <t>SAM</t>
  </si>
  <si>
    <t>przyczepa</t>
  </si>
  <si>
    <t>32721</t>
  </si>
  <si>
    <t>DKAC109</t>
  </si>
  <si>
    <t>ciągnik rolniczy</t>
  </si>
  <si>
    <t>C360</t>
  </si>
  <si>
    <t>Ursus</t>
  </si>
  <si>
    <t>566622</t>
  </si>
  <si>
    <t>Sieć teleinformatyczna</t>
  </si>
  <si>
    <t>beton</t>
  </si>
  <si>
    <t>żelbeton</t>
  </si>
  <si>
    <t>- co najmniej 2 zamki wielozastawkowe w każdych drzwiach zewnętrznych,
- monitoring,
- alarm tylko na miejscu,</t>
  </si>
  <si>
    <t>- gaśnice, agregaty: 17 szt.,
- hydranty wewnętrzne: 13 szt.,</t>
  </si>
  <si>
    <t>4. Zespół Szkół Publicznych w Lubawce</t>
  </si>
  <si>
    <t>Tablice interaktywne</t>
  </si>
  <si>
    <t>Sprzęt nagłaśniający i muzyczny</t>
  </si>
  <si>
    <t>Centrala telefoniczna, faks</t>
  </si>
  <si>
    <t>Budynek gimnazjum, Lubawka ul. Mickiewicza 4</t>
  </si>
  <si>
    <t>Budynek szkoły podstawowej, Lubawka ul. Boczna 13</t>
  </si>
  <si>
    <t>początek XX w.</t>
  </si>
  <si>
    <t>- okratowane okna budynku,
- monitoring</t>
  </si>
  <si>
    <t>- gaśnice, agregaty: 6 szt.,</t>
  </si>
  <si>
    <t>Budynek przedszkola, Lubawka ul. Dworcowa 27</t>
  </si>
  <si>
    <t>gont</t>
  </si>
  <si>
    <t>- alarm tylko na miejscu,</t>
  </si>
  <si>
    <t>- gaśnice, agregaty: 5 szt.</t>
  </si>
  <si>
    <t>Budynek przedszkola, Lubawka ul. Szymrychowska 7</t>
  </si>
  <si>
    <t>- okratowane okna budynku,
- alarm tylko na miejscu</t>
  </si>
  <si>
    <t>- urządzenie sygnalizujące powstanie pożaru,
- gaśnice, agregaty: 7 szt.</t>
  </si>
  <si>
    <t>Sprzęt elektroniczny do 5 lat:</t>
  </si>
  <si>
    <t>Sprzęt elektroniczny powyżej 5 lat:</t>
  </si>
  <si>
    <t>Centrale telefoniczne</t>
  </si>
  <si>
    <t>Centrala telefoniczna, telefaks</t>
  </si>
  <si>
    <t>Niszczarki</t>
  </si>
  <si>
    <t>Budynek szkolno-mieszkalny, Miszkowice 34*</t>
  </si>
  <si>
    <t>murowany</t>
  </si>
  <si>
    <t>Miejsko-Gminny Ośrodek Kultury</t>
  </si>
  <si>
    <t>3. Miejsko-Gminny Ośrodek Kultury</t>
  </si>
  <si>
    <t>murowane</t>
  </si>
  <si>
    <t>drewniane krokwie</t>
  </si>
  <si>
    <t>blacha</t>
  </si>
  <si>
    <t>Świetlica wiejska, Błażejów 72</t>
  </si>
  <si>
    <t>drewniane</t>
  </si>
  <si>
    <t>betonowe</t>
  </si>
  <si>
    <t>Świetlica wiejska, Miszkowice 73B</t>
  </si>
  <si>
    <t>- gaśnice, agregaty: 8 szt.</t>
  </si>
  <si>
    <t>- co najmniej 2 zamki wielozastawkowe w każdych drzwiach zewnętrznych,
- okratowane okna budynku,
- monitoring,
- alarm tylko na miejscu</t>
  </si>
  <si>
    <t>- gaśnice, agregaty: 8 szt.,
- hydranty wewnętrzne: 1 szt.,</t>
  </si>
  <si>
    <t>- brak</t>
  </si>
  <si>
    <t>- gaśnice, agregaty: 2 szt.</t>
  </si>
  <si>
    <t>- gaśnice, agregaty: 1 szt.</t>
  </si>
  <si>
    <t>- co najmniej 2 zamki wielozastawkowe w każdych drzwiach zewnętrznych,
- monitoring</t>
  </si>
  <si>
    <t>000733</t>
  </si>
  <si>
    <t>DKAP187</t>
  </si>
  <si>
    <t xml:space="preserve">Scena z zadaszeniem składowana w magazynie, Lubawka ul. Przyjaciół Żołnierza 6A </t>
  </si>
  <si>
    <t>Sprzęt nagłaśniający</t>
  </si>
  <si>
    <t>Dom kultury i biblioteka gminna, Lubawka ul. Kamiennogórska 19*</t>
  </si>
  <si>
    <t>Świetlica wiejska (wiejski klub młodzieżowy), Błażkowa dz. nr 20**</t>
  </si>
  <si>
    <t>Świetlica wiejska, Okrzeszyn 37**</t>
  </si>
  <si>
    <t>Świetlica wiejska, Paprotki 5**</t>
  </si>
  <si>
    <t>Kotły warzelne elektryczne</t>
  </si>
  <si>
    <t>Zmywarka do naczyń</t>
  </si>
  <si>
    <t>Digestorium (pracownia fizyczna)</t>
  </si>
  <si>
    <t>Projektor multimedialny</t>
  </si>
  <si>
    <t>Projektory multimedialne</t>
  </si>
  <si>
    <t>do 5 lat:</t>
  </si>
  <si>
    <t>powyżej 5 lat:</t>
  </si>
  <si>
    <t>- urządzenie sygnalizujące powstanie pożaru,
- gaśnice, agregaty: 5 szt.,
- hydranty zewnętrzne,
- hydranty wewnętrzne</t>
  </si>
  <si>
    <t>- urządzenie sygnalizujące powstanie pożaru,
- gaśnice, agregaty
- hydranty zewnętrzne
- hydranty wewnętrzne</t>
  </si>
  <si>
    <t>Budynek szkolno-mieszkalny, Miszkowice 8</t>
  </si>
  <si>
    <t>Wiejski dom kultury i filia biblioteki gminnej, Chełmsko Śląskie ul. Rynek 14*</t>
  </si>
  <si>
    <t>Świetlica wiejska, Bukówka 50B*</t>
  </si>
  <si>
    <t>Skocznia narciarska, Lubawka ul. Podlesie (dz. nr 243)*</t>
  </si>
  <si>
    <t>Budynek socjalno-administracyjny stadionu sportowego, Lubawka ul. Przyjaciół Żołnierza 6A**</t>
  </si>
  <si>
    <t>papa na lepiku</t>
  </si>
  <si>
    <t>blachodachówka</t>
  </si>
  <si>
    <t>Budynek zaplecza socjalnego OSP, Lubawka ul. Piastowska 6***</t>
  </si>
  <si>
    <t>Budynek remizy strażackiej OSP, Lubawka ul. Piastowska 10***</t>
  </si>
  <si>
    <t>Budynek garażu OSP, Lubawka nr dz. 477***</t>
  </si>
  <si>
    <t>Budynek remizy OSP, Opawa nr dz. 115***</t>
  </si>
  <si>
    <t>JEK494N</t>
  </si>
  <si>
    <t>DKA29FP</t>
  </si>
  <si>
    <t>lata 50, remont kapitalny 2013</t>
  </si>
  <si>
    <t>Budynek mieszkalny, Lubawka ul. Wodna 7</t>
  </si>
  <si>
    <t>Budynek mieszkalny, Lubawka ul. Wodna 13</t>
  </si>
  <si>
    <t>Budynek mieszkalny, Lubawka ul. Wodna 15</t>
  </si>
  <si>
    <t>Budynek mieszkalny, Lubawka ul. Wodna 17</t>
  </si>
  <si>
    <t>Budynek mieszkalny, Lubawka ul. Piastowska 3</t>
  </si>
  <si>
    <t>Budynek mieszkalny, Lubawka ul. Piastowska 9</t>
  </si>
  <si>
    <t>Budynek mieszkalny, Lubawka ul. Kościuszki 9B</t>
  </si>
  <si>
    <t>Budynek mieszkalny, Lubawka Pl. Jana Pawła II 4</t>
  </si>
  <si>
    <t>Budynek mieszkalny, Lubawka Pl. Jana Pawła II 6</t>
  </si>
  <si>
    <t>Budynek mieszkalny, Lubawka Pl. Jana Pawła II 7</t>
  </si>
  <si>
    <t>Budynek mieszkalny, Lubawka ul. Boczna 1</t>
  </si>
  <si>
    <t>Budynek mieszkalny, Lubawka ul. Boczna 3</t>
  </si>
  <si>
    <t>Budynek mieszkalny, Lubawka ul. Boczna 12</t>
  </si>
  <si>
    <t>Budynek mieszkalny, Lubawka ul. Ciasna 9</t>
  </si>
  <si>
    <t>Budynek mieszkalny, Lubawka ul. Ciasna 15</t>
  </si>
  <si>
    <t>Budynek mieszkalny, Lubawka ul. Ciasna 16</t>
  </si>
  <si>
    <t>papa, blacha</t>
  </si>
  <si>
    <t xml:space="preserve">blacha </t>
  </si>
  <si>
    <t>7. Samodzielny Publiczny Zakład Opieki Zdrowotnej w Lubawce</t>
  </si>
  <si>
    <t>8. Zakład Budżetowy Gospodarki Mieszkaniowej</t>
  </si>
  <si>
    <t>Peugeot</t>
  </si>
  <si>
    <t>Suma ubezpieczenia do przetargu</t>
  </si>
  <si>
    <t>Suma ubezpieczenia AC</t>
  </si>
  <si>
    <t>Budynek ośrodka zdrowia, Miszkowice 68A** - własność Gminy</t>
  </si>
  <si>
    <t>Budynek przychodni, Lubawka ul. Kościuszki 19 -  własność Gminy</t>
  </si>
  <si>
    <t>Zestaw nagłośnieniowy YAMAHA</t>
  </si>
  <si>
    <t>Zestaw nagłośnieniowy PEAVEY</t>
  </si>
  <si>
    <t>Kiosk stacjonarny z ekranem dotykowym</t>
  </si>
  <si>
    <t>Urząd Miasta</t>
  </si>
  <si>
    <t>Budynek biurowy, ul. Zielona 12</t>
  </si>
  <si>
    <t>Budynek Biurowy, ul. Zielona 12</t>
  </si>
  <si>
    <t>- dozór osobowy - dozorcy, portierzy</t>
  </si>
  <si>
    <t>Boxer 333HDI</t>
  </si>
  <si>
    <t>VF3YCBMFB11385459</t>
  </si>
  <si>
    <t>ciężąrowy</t>
  </si>
  <si>
    <t>DKA 40LN</t>
  </si>
  <si>
    <t>Budynek mieszkalny, Bukówka - była szkola</t>
  </si>
  <si>
    <t>Budynek mieszkalny, Miszkowice 72</t>
  </si>
  <si>
    <t>Budynek mieszkalny, ul. Boczna 10</t>
  </si>
  <si>
    <t>18.</t>
  </si>
  <si>
    <t>Budynek urzędu miasta, Lubawka Pl. Wolności 1</t>
  </si>
  <si>
    <t>Zespół Szkół Publicznych im. Tkaczy Śląskich</t>
  </si>
  <si>
    <t>Świetlica Wiejska, Błażkowa 20</t>
  </si>
  <si>
    <t>Świetlica wiejska Jarkowice 168</t>
  </si>
  <si>
    <t>Świetlica wiejska Opawa 59</t>
  </si>
  <si>
    <t>Świetlica wiejska Stara Białka 35</t>
  </si>
  <si>
    <t>Świetlica wiejska, Niedamirów 67A</t>
  </si>
  <si>
    <t>Dum kultury i Biblioteka gminna Lubawka ul. Kamiennogórska 19</t>
  </si>
  <si>
    <t>* w budynku mieści się Miejsko Gminny Ośrodek Kultury, zajmuje powierzchnię 477,48 m2</t>
  </si>
  <si>
    <t>19.</t>
  </si>
  <si>
    <t>papa, styropapa, blachodachówka</t>
  </si>
  <si>
    <t>częściowy stropodach - drewno</t>
  </si>
  <si>
    <t>Budynek ośrodka zdrowia, Chełmsko Śląskie ul. Lubawska 26 -  własność Gminy</t>
  </si>
  <si>
    <t>DKA04LH</t>
  </si>
  <si>
    <t xml:space="preserve">BORO </t>
  </si>
  <si>
    <t>B1</t>
  </si>
  <si>
    <t>przyczepka</t>
  </si>
  <si>
    <t>SZRB10000D0014209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</si>
</sst>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color indexed="12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0"/>
      <color rgb="FF101BFC"/>
      <name val="Arial"/>
      <family val="2"/>
    </font>
    <font>
      <sz val="10"/>
      <color rgb="FFFF00FF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i/>
      <sz val="10"/>
      <color rgb="FF101BFC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double"/>
      <top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 style="thin"/>
      <bottom style="double"/>
    </border>
    <border>
      <left/>
      <right style="double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 vertical="center"/>
      <protection/>
    </xf>
    <xf numFmtId="164" fontId="4" fillId="0" borderId="0" xfId="52" applyNumberFormat="1" applyFont="1" applyFill="1" applyBorder="1" applyAlignment="1">
      <alignment horizontal="left"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left" vertical="center"/>
      <protection/>
    </xf>
    <xf numFmtId="49" fontId="2" fillId="0" borderId="0" xfId="52" applyNumberFormat="1" applyFont="1" applyBorder="1" applyAlignment="1">
      <alignment horizontal="left" vertical="center"/>
      <protection/>
    </xf>
    <xf numFmtId="0" fontId="26" fillId="0" borderId="0" xfId="0" applyFont="1" applyAlignment="1">
      <alignment/>
    </xf>
    <xf numFmtId="0" fontId="2" fillId="0" borderId="12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3" xfId="51" applyFont="1" applyFill="1" applyBorder="1" applyAlignment="1">
      <alignment horizontal="center" vertical="center"/>
      <protection/>
    </xf>
    <xf numFmtId="0" fontId="2" fillId="0" borderId="11" xfId="52" applyFont="1" applyBorder="1" applyAlignment="1">
      <alignment vertical="center"/>
      <protection/>
    </xf>
    <xf numFmtId="0" fontId="3" fillId="33" borderId="14" xfId="52" applyFont="1" applyFill="1" applyBorder="1" applyAlignment="1">
      <alignment vertical="center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2" fillId="0" borderId="0" xfId="51" applyBorder="1">
      <alignment/>
      <protection/>
    </xf>
    <xf numFmtId="0" fontId="2" fillId="34" borderId="0" xfId="51" applyFill="1" applyBorder="1">
      <alignment/>
      <protection/>
    </xf>
    <xf numFmtId="0" fontId="0" fillId="0" borderId="0" xfId="0" applyBorder="1" applyAlignment="1">
      <alignment/>
    </xf>
    <xf numFmtId="0" fontId="2" fillId="0" borderId="11" xfId="52" applyFont="1" applyFill="1" applyBorder="1" applyAlignment="1">
      <alignment horizontal="center" vertical="center"/>
      <protection/>
    </xf>
    <xf numFmtId="0" fontId="3" fillId="0" borderId="18" xfId="51" applyFont="1" applyFill="1" applyBorder="1" applyAlignment="1">
      <alignment horizontal="center" vertical="center"/>
      <protection/>
    </xf>
    <xf numFmtId="0" fontId="2" fillId="0" borderId="0" xfId="51" applyFont="1" applyFill="1" applyBorder="1" applyAlignment="1">
      <alignment vertical="center"/>
      <protection/>
    </xf>
    <xf numFmtId="0" fontId="0" fillId="34" borderId="0" xfId="0" applyFill="1" applyBorder="1" applyAlignment="1">
      <alignment/>
    </xf>
    <xf numFmtId="2" fontId="3" fillId="34" borderId="18" xfId="0" applyNumberFormat="1" applyFont="1" applyFill="1" applyBorder="1" applyAlignment="1">
      <alignment horizontal="center" vertical="center" wrapText="1"/>
    </xf>
    <xf numFmtId="0" fontId="3" fillId="0" borderId="18" xfId="51" applyNumberFormat="1" applyFont="1" applyFill="1" applyBorder="1" applyAlignment="1">
      <alignment horizontal="center" vertical="center" wrapText="1"/>
      <protection/>
    </xf>
    <xf numFmtId="0" fontId="3" fillId="0" borderId="19" xfId="51" applyFont="1" applyFill="1" applyBorder="1" applyAlignment="1">
      <alignment horizontal="center" vertical="center"/>
      <protection/>
    </xf>
    <xf numFmtId="2" fontId="2" fillId="34" borderId="20" xfId="5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7" fillId="0" borderId="18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64" fontId="2" fillId="0" borderId="0" xfId="52" applyNumberFormat="1" applyFont="1" applyBorder="1">
      <alignment/>
      <protection/>
    </xf>
    <xf numFmtId="44" fontId="2" fillId="0" borderId="0" xfId="66" applyFont="1" applyBorder="1" applyAlignment="1">
      <alignment horizontal="center" vertical="center"/>
    </xf>
    <xf numFmtId="0" fontId="2" fillId="0" borderId="11" xfId="52" applyFont="1" applyBorder="1" applyAlignment="1">
      <alignment horizontal="center" vertical="center"/>
      <protection/>
    </xf>
    <xf numFmtId="0" fontId="28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26" fillId="0" borderId="0" xfId="0" applyFont="1" applyBorder="1" applyAlignment="1">
      <alignment/>
    </xf>
    <xf numFmtId="8" fontId="2" fillId="0" borderId="0" xfId="52" applyNumberFormat="1" applyFont="1" applyBorder="1" applyAlignment="1">
      <alignment vertical="center"/>
      <protection/>
    </xf>
    <xf numFmtId="0" fontId="2" fillId="0" borderId="0" xfId="52" applyFont="1" applyBorder="1" applyAlignment="1">
      <alignment vertical="center"/>
      <protection/>
    </xf>
    <xf numFmtId="0" fontId="2" fillId="0" borderId="21" xfId="52" applyFont="1" applyBorder="1" applyAlignment="1">
      <alignment horizontal="center" vertical="center"/>
      <protection/>
    </xf>
    <xf numFmtId="164" fontId="2" fillId="0" borderId="22" xfId="52" applyNumberFormat="1" applyFont="1" applyFill="1" applyBorder="1" applyAlignment="1">
      <alignment vertical="center"/>
      <protection/>
    </xf>
    <xf numFmtId="0" fontId="2" fillId="0" borderId="11" xfId="52" applyFont="1" applyFill="1" applyBorder="1" applyAlignment="1">
      <alignment vertical="center"/>
      <protection/>
    </xf>
    <xf numFmtId="164" fontId="2" fillId="35" borderId="22" xfId="52" applyNumberFormat="1" applyFont="1" applyFill="1" applyBorder="1" applyAlignment="1">
      <alignment vertical="center"/>
      <protection/>
    </xf>
    <xf numFmtId="0" fontId="7" fillId="0" borderId="18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0" fontId="2" fillId="0" borderId="11" xfId="52" applyFont="1" applyBorder="1" applyAlignment="1">
      <alignment horizontal="center" vertical="center"/>
      <protection/>
    </xf>
    <xf numFmtId="49" fontId="2" fillId="0" borderId="11" xfId="52" applyNumberFormat="1" applyFont="1" applyFill="1" applyBorder="1" applyAlignment="1">
      <alignment horizontal="center" vertical="center"/>
      <protection/>
    </xf>
    <xf numFmtId="44" fontId="2" fillId="0" borderId="11" xfId="66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49" fontId="2" fillId="0" borderId="11" xfId="52" applyNumberFormat="1" applyFont="1" applyBorder="1" applyAlignment="1">
      <alignment horizontal="center" vertical="center"/>
      <protection/>
    </xf>
    <xf numFmtId="0" fontId="2" fillId="0" borderId="0" xfId="51" applyFont="1" applyFill="1" applyBorder="1" applyAlignment="1">
      <alignment vertical="center"/>
      <protection/>
    </xf>
    <xf numFmtId="0" fontId="2" fillId="0" borderId="23" xfId="51" applyFont="1" applyFill="1" applyBorder="1" applyAlignment="1">
      <alignment horizontal="center" vertical="center"/>
      <protection/>
    </xf>
    <xf numFmtId="0" fontId="2" fillId="0" borderId="24" xfId="51" applyFont="1" applyFill="1" applyBorder="1" applyAlignment="1">
      <alignment horizontal="center" vertical="center"/>
      <protection/>
    </xf>
    <xf numFmtId="0" fontId="2" fillId="0" borderId="25" xfId="51" applyFont="1" applyFill="1" applyBorder="1" applyAlignment="1">
      <alignment horizontal="center" vertical="center"/>
      <protection/>
    </xf>
    <xf numFmtId="0" fontId="50" fillId="0" borderId="0" xfId="52" applyFont="1" applyBorder="1" applyAlignment="1">
      <alignment wrapText="1"/>
      <protection/>
    </xf>
    <xf numFmtId="0" fontId="51" fillId="0" borderId="0" xfId="52" applyFont="1" applyBorder="1">
      <alignment/>
      <protection/>
    </xf>
    <xf numFmtId="0" fontId="52" fillId="0" borderId="0" xfId="52" applyFont="1" applyBorder="1">
      <alignment/>
      <protection/>
    </xf>
    <xf numFmtId="0" fontId="3" fillId="0" borderId="18" xfId="51" applyFont="1" applyFill="1" applyBorder="1" applyAlignment="1">
      <alignment horizontal="center" vertical="center" wrapText="1"/>
      <protection/>
    </xf>
    <xf numFmtId="0" fontId="3" fillId="0" borderId="20" xfId="51" applyFont="1" applyBorder="1" applyAlignment="1">
      <alignment horizontal="left"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0" fontId="2" fillId="0" borderId="23" xfId="51" applyFont="1" applyFill="1" applyBorder="1" applyAlignment="1">
      <alignment vertical="center" wrapText="1"/>
      <protection/>
    </xf>
    <xf numFmtId="0" fontId="2" fillId="0" borderId="12" xfId="51" applyFont="1" applyFill="1" applyBorder="1" applyAlignment="1">
      <alignment vertical="center" wrapText="1"/>
      <protection/>
    </xf>
    <xf numFmtId="0" fontId="2" fillId="0" borderId="0" xfId="51" applyFont="1" applyFill="1" applyBorder="1" applyAlignment="1">
      <alignment vertical="center" wrapText="1"/>
      <protection/>
    </xf>
    <xf numFmtId="0" fontId="0" fillId="0" borderId="0" xfId="0" applyBorder="1" applyAlignment="1">
      <alignment wrapText="1"/>
    </xf>
    <xf numFmtId="0" fontId="2" fillId="0" borderId="24" xfId="51" applyFont="1" applyFill="1" applyBorder="1" applyAlignment="1">
      <alignment vertical="center" wrapText="1"/>
      <protection/>
    </xf>
    <xf numFmtId="0" fontId="2" fillId="0" borderId="25" xfId="51" applyFont="1" applyFill="1" applyBorder="1" applyAlignment="1">
      <alignment vertical="center" wrapText="1"/>
      <protection/>
    </xf>
    <xf numFmtId="0" fontId="2" fillId="0" borderId="12" xfId="51" applyFont="1" applyFill="1" applyBorder="1" applyAlignment="1">
      <alignment vertical="center" wrapText="1"/>
      <protection/>
    </xf>
    <xf numFmtId="0" fontId="3" fillId="0" borderId="20" xfId="51" applyFont="1" applyFill="1" applyBorder="1" applyAlignment="1">
      <alignment horizontal="left" vertical="center" wrapText="1"/>
      <protection/>
    </xf>
    <xf numFmtId="0" fontId="2" fillId="0" borderId="13" xfId="51" applyFont="1" applyFill="1" applyBorder="1" applyAlignment="1">
      <alignment vertical="center" wrapText="1"/>
      <protection/>
    </xf>
    <xf numFmtId="0" fontId="2" fillId="0" borderId="0" xfId="51" applyBorder="1" applyAlignment="1">
      <alignment wrapText="1"/>
      <protection/>
    </xf>
    <xf numFmtId="0" fontId="49" fillId="0" borderId="0" xfId="0" applyNumberFormat="1" applyFont="1" applyAlignment="1">
      <alignment wrapText="1"/>
    </xf>
    <xf numFmtId="0" fontId="49" fillId="0" borderId="18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50" fillId="0" borderId="0" xfId="51" applyFont="1" applyFill="1" applyBorder="1" applyAlignment="1">
      <alignment vertical="center"/>
      <protection/>
    </xf>
    <xf numFmtId="0" fontId="2" fillId="0" borderId="0" xfId="51" applyFont="1" applyFill="1" applyBorder="1" applyAlignment="1">
      <alignment vertical="center" wrapText="1"/>
      <protection/>
    </xf>
    <xf numFmtId="0" fontId="3" fillId="0" borderId="20" xfId="51" applyFont="1" applyFill="1" applyBorder="1" applyAlignment="1">
      <alignment horizontal="left" vertical="center"/>
      <protection/>
    </xf>
    <xf numFmtId="0" fontId="52" fillId="0" borderId="0" xfId="51" applyFont="1" applyFill="1" applyBorder="1" applyAlignment="1">
      <alignment vertical="center"/>
      <protection/>
    </xf>
    <xf numFmtId="0" fontId="2" fillId="0" borderId="26" xfId="52" applyFont="1" applyBorder="1" applyAlignment="1">
      <alignment horizontal="center" vertical="center"/>
      <protection/>
    </xf>
    <xf numFmtId="0" fontId="2" fillId="0" borderId="27" xfId="52" applyFont="1" applyFill="1" applyBorder="1" applyAlignment="1">
      <alignment vertical="center"/>
      <protection/>
    </xf>
    <xf numFmtId="164" fontId="2" fillId="0" borderId="28" xfId="52" applyNumberFormat="1" applyFont="1" applyFill="1" applyBorder="1" applyAlignment="1">
      <alignment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 applyFill="1" applyBorder="1" applyAlignment="1">
      <alignment vertical="center"/>
      <protection/>
    </xf>
    <xf numFmtId="164" fontId="2" fillId="0" borderId="0" xfId="52" applyNumberFormat="1" applyFont="1" applyFill="1" applyBorder="1" applyAlignment="1">
      <alignment vertical="center"/>
      <protection/>
    </xf>
    <xf numFmtId="0" fontId="5" fillId="0" borderId="0" xfId="52" applyFont="1" applyBorder="1">
      <alignment/>
      <protection/>
    </xf>
    <xf numFmtId="0" fontId="2" fillId="0" borderId="0" xfId="51" applyFont="1" applyBorder="1">
      <alignment/>
      <protection/>
    </xf>
    <xf numFmtId="0" fontId="2" fillId="34" borderId="0" xfId="51" applyFont="1" applyFill="1" applyBorder="1">
      <alignment/>
      <protection/>
    </xf>
    <xf numFmtId="0" fontId="2" fillId="0" borderId="10" xfId="51" applyNumberFormat="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24" xfId="51" applyFont="1" applyFill="1" applyBorder="1" applyAlignment="1">
      <alignment horizontal="center" vertical="center" wrapText="1"/>
      <protection/>
    </xf>
    <xf numFmtId="0" fontId="2" fillId="0" borderId="13" xfId="51" applyFont="1" applyFill="1" applyBorder="1" applyAlignment="1">
      <alignment horizontal="center" vertical="center" wrapText="1"/>
      <protection/>
    </xf>
    <xf numFmtId="0" fontId="2" fillId="0" borderId="23" xfId="51" applyFont="1" applyFill="1" applyBorder="1" applyAlignment="1">
      <alignment horizontal="center" vertical="center" wrapText="1"/>
      <protection/>
    </xf>
    <xf numFmtId="0" fontId="2" fillId="0" borderId="12" xfId="51" applyFont="1" applyFill="1" applyBorder="1" applyAlignment="1">
      <alignment horizontal="center" vertical="center" wrapText="1"/>
      <protection/>
    </xf>
    <xf numFmtId="0" fontId="2" fillId="0" borderId="0" xfId="51" applyFont="1" applyBorder="1" applyAlignment="1">
      <alignment wrapText="1"/>
      <protection/>
    </xf>
    <xf numFmtId="0" fontId="2" fillId="0" borderId="25" xfId="51" applyFont="1" applyFill="1" applyBorder="1" applyAlignment="1">
      <alignment horizontal="center" vertical="center" wrapText="1"/>
      <protection/>
    </xf>
    <xf numFmtId="0" fontId="2" fillId="0" borderId="13" xfId="51" applyFont="1" applyFill="1" applyBorder="1" applyAlignment="1">
      <alignment horizontal="center" vertical="center" wrapText="1"/>
      <protection/>
    </xf>
    <xf numFmtId="0" fontId="2" fillId="0" borderId="23" xfId="5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2" fillId="0" borderId="27" xfId="52" applyFont="1" applyFill="1" applyBorder="1" applyAlignment="1">
      <alignment horizontal="center" vertical="center"/>
      <protection/>
    </xf>
    <xf numFmtId="0" fontId="2" fillId="0" borderId="27" xfId="52" applyFont="1" applyBorder="1" applyAlignment="1">
      <alignment horizontal="center" vertical="center"/>
      <protection/>
    </xf>
    <xf numFmtId="0" fontId="2" fillId="0" borderId="27" xfId="52" applyFont="1" applyBorder="1" applyAlignment="1">
      <alignment horizontal="center" vertical="center"/>
      <protection/>
    </xf>
    <xf numFmtId="49" fontId="2" fillId="0" borderId="27" xfId="52" applyNumberFormat="1" applyFont="1" applyBorder="1" applyAlignment="1">
      <alignment horizontal="center" vertical="center"/>
      <protection/>
    </xf>
    <xf numFmtId="44" fontId="2" fillId="0" borderId="27" xfId="66" applyFont="1" applyFill="1" applyBorder="1" applyAlignment="1">
      <alignment horizontal="center" vertical="center"/>
    </xf>
    <xf numFmtId="0" fontId="2" fillId="0" borderId="29" xfId="52" applyFont="1" applyFill="1" applyBorder="1" applyAlignment="1">
      <alignment horizontal="center" vertical="center"/>
      <protection/>
    </xf>
    <xf numFmtId="0" fontId="3" fillId="33" borderId="30" xfId="52" applyFont="1" applyFill="1" applyBorder="1" applyAlignment="1">
      <alignment horizontal="left" vertical="center"/>
      <protection/>
    </xf>
    <xf numFmtId="0" fontId="3" fillId="33" borderId="31" xfId="52" applyFont="1" applyFill="1" applyBorder="1" applyAlignment="1">
      <alignment horizontal="left" vertical="center"/>
      <protection/>
    </xf>
    <xf numFmtId="0" fontId="2" fillId="0" borderId="29" xfId="52" applyFont="1" applyFill="1" applyBorder="1" applyAlignment="1">
      <alignment horizontal="center" vertical="center"/>
      <protection/>
    </xf>
    <xf numFmtId="0" fontId="2" fillId="0" borderId="29" xfId="52" applyFont="1" applyBorder="1" applyAlignment="1">
      <alignment horizontal="center" vertical="center"/>
      <protection/>
    </xf>
    <xf numFmtId="49" fontId="2" fillId="0" borderId="29" xfId="52" applyNumberFormat="1" applyFont="1" applyFill="1" applyBorder="1" applyAlignment="1">
      <alignment horizontal="center" vertical="center"/>
      <protection/>
    </xf>
    <xf numFmtId="44" fontId="2" fillId="0" borderId="29" xfId="66" applyFont="1" applyFill="1" applyBorder="1" applyAlignment="1">
      <alignment horizontal="center" vertical="center"/>
    </xf>
    <xf numFmtId="0" fontId="3" fillId="33" borderId="31" xfId="52" applyFont="1" applyFill="1" applyBorder="1" applyAlignment="1">
      <alignment vertical="center"/>
      <protection/>
    </xf>
    <xf numFmtId="0" fontId="3" fillId="33" borderId="31" xfId="52" applyFont="1" applyFill="1" applyBorder="1" applyAlignment="1">
      <alignment vertical="center" wrapText="1"/>
      <protection/>
    </xf>
    <xf numFmtId="0" fontId="2" fillId="0" borderId="27" xfId="52" applyFont="1" applyFill="1" applyBorder="1" applyAlignment="1">
      <alignment horizontal="center" vertical="center"/>
      <protection/>
    </xf>
    <xf numFmtId="49" fontId="2" fillId="0" borderId="27" xfId="52" applyNumberFormat="1" applyFont="1" applyFill="1" applyBorder="1" applyAlignment="1">
      <alignment horizontal="center" vertical="center"/>
      <protection/>
    </xf>
    <xf numFmtId="0" fontId="2" fillId="0" borderId="29" xfId="52" applyFont="1" applyBorder="1" applyAlignment="1">
      <alignment horizontal="center" vertical="center"/>
      <protection/>
    </xf>
    <xf numFmtId="49" fontId="2" fillId="0" borderId="29" xfId="52" applyNumberFormat="1" applyFont="1" applyBorder="1" applyAlignment="1">
      <alignment horizontal="center" vertical="center"/>
      <protection/>
    </xf>
    <xf numFmtId="0" fontId="3" fillId="36" borderId="27" xfId="52" applyFont="1" applyFill="1" applyBorder="1" applyAlignment="1">
      <alignment horizontal="center" vertical="center" wrapText="1"/>
      <protection/>
    </xf>
    <xf numFmtId="49" fontId="3" fillId="36" borderId="27" xfId="52" applyNumberFormat="1" applyFont="1" applyFill="1" applyBorder="1" applyAlignment="1">
      <alignment horizontal="center" vertical="center" wrapText="1"/>
      <protection/>
    </xf>
    <xf numFmtId="44" fontId="3" fillId="36" borderId="27" xfId="66" applyFont="1" applyFill="1" applyBorder="1" applyAlignment="1">
      <alignment horizontal="center" vertical="center" wrapText="1"/>
    </xf>
    <xf numFmtId="0" fontId="2" fillId="0" borderId="29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27" xfId="52" applyFont="1" applyFill="1" applyBorder="1" applyAlignment="1">
      <alignment horizontal="center" vertical="center" wrapText="1"/>
      <protection/>
    </xf>
    <xf numFmtId="0" fontId="2" fillId="0" borderId="29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27" xfId="52" applyFont="1" applyBorder="1" applyAlignment="1">
      <alignment horizontal="center" vertical="center" wrapText="1"/>
      <protection/>
    </xf>
    <xf numFmtId="0" fontId="3" fillId="33" borderId="31" xfId="52" applyFont="1" applyFill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0" borderId="11" xfId="52" applyNumberFormat="1" applyFont="1" applyBorder="1" applyAlignment="1" quotePrefix="1">
      <alignment horizontal="center" vertical="center"/>
      <protection/>
    </xf>
    <xf numFmtId="0" fontId="2" fillId="0" borderId="32" xfId="51" applyNumberFormat="1" applyFont="1" applyFill="1" applyBorder="1" applyAlignment="1">
      <alignment horizontal="center" vertical="center" wrapText="1"/>
      <protection/>
    </xf>
    <xf numFmtId="0" fontId="2" fillId="0" borderId="10" xfId="51" applyNumberFormat="1" applyFont="1" applyFill="1" applyBorder="1" applyAlignment="1">
      <alignment horizontal="center" vertical="center" wrapText="1"/>
      <protection/>
    </xf>
    <xf numFmtId="0" fontId="2" fillId="0" borderId="24" xfId="51" applyNumberFormat="1" applyFont="1" applyFill="1" applyBorder="1" applyAlignment="1">
      <alignment horizontal="center" vertical="center" wrapText="1"/>
      <protection/>
    </xf>
    <xf numFmtId="0" fontId="2" fillId="0" borderId="13" xfId="51" applyNumberFormat="1" applyFont="1" applyFill="1" applyBorder="1" applyAlignment="1">
      <alignment horizontal="center" vertical="center" wrapText="1"/>
      <protection/>
    </xf>
    <xf numFmtId="0" fontId="2" fillId="0" borderId="23" xfId="51" applyNumberFormat="1" applyFont="1" applyFill="1" applyBorder="1" applyAlignment="1">
      <alignment horizontal="center" vertical="center" wrapText="1"/>
      <protection/>
    </xf>
    <xf numFmtId="0" fontId="2" fillId="0" borderId="12" xfId="51" applyNumberFormat="1" applyFont="1" applyFill="1" applyBorder="1" applyAlignment="1">
      <alignment horizontal="center" vertical="center" wrapText="1"/>
      <protection/>
    </xf>
    <xf numFmtId="0" fontId="2" fillId="0" borderId="0" xfId="51" applyFill="1" applyBorder="1" applyAlignment="1">
      <alignment wrapText="1"/>
      <protection/>
    </xf>
    <xf numFmtId="0" fontId="2" fillId="0" borderId="24" xfId="51" applyNumberFormat="1" applyFont="1" applyFill="1" applyBorder="1" applyAlignment="1">
      <alignment horizontal="center" vertical="center" wrapText="1"/>
      <protection/>
    </xf>
    <xf numFmtId="0" fontId="2" fillId="0" borderId="25" xfId="51" applyNumberFormat="1" applyFont="1" applyFill="1" applyBorder="1" applyAlignment="1">
      <alignment horizontal="center" vertical="center" wrapText="1"/>
      <protection/>
    </xf>
    <xf numFmtId="0" fontId="2" fillId="0" borderId="13" xfId="51" applyNumberFormat="1" applyFont="1" applyFill="1" applyBorder="1" applyAlignment="1">
      <alignment horizontal="center" vertical="center" wrapText="1"/>
      <protection/>
    </xf>
    <xf numFmtId="164" fontId="2" fillId="34" borderId="13" xfId="51" applyNumberFormat="1" applyFont="1" applyFill="1" applyBorder="1" applyAlignment="1">
      <alignment horizontal="right" vertical="center"/>
      <protection/>
    </xf>
    <xf numFmtId="164" fontId="2" fillId="34" borderId="12" xfId="51" applyNumberFormat="1" applyFont="1" applyFill="1" applyBorder="1" applyAlignment="1">
      <alignment horizontal="right" vertical="center"/>
      <protection/>
    </xf>
    <xf numFmtId="164" fontId="2" fillId="34" borderId="13" xfId="51" applyNumberFormat="1" applyFont="1" applyFill="1" applyBorder="1" applyAlignment="1">
      <alignment horizontal="right" vertical="center"/>
      <protection/>
    </xf>
    <xf numFmtId="164" fontId="2" fillId="34" borderId="10" xfId="51" applyNumberFormat="1" applyFont="1" applyFill="1" applyBorder="1" applyAlignment="1">
      <alignment horizontal="right" vertical="center"/>
      <protection/>
    </xf>
    <xf numFmtId="164" fontId="2" fillId="34" borderId="23" xfId="51" applyNumberFormat="1" applyFont="1" applyFill="1" applyBorder="1" applyAlignment="1">
      <alignment horizontal="right" vertical="center"/>
      <protection/>
    </xf>
    <xf numFmtId="0" fontId="2" fillId="34" borderId="0" xfId="51" applyFont="1" applyFill="1" applyBorder="1" applyAlignment="1">
      <alignment vertical="center"/>
      <protection/>
    </xf>
    <xf numFmtId="2" fontId="2" fillId="34" borderId="13" xfId="51" applyNumberFormat="1" applyFont="1" applyFill="1" applyBorder="1" applyAlignment="1">
      <alignment horizontal="center" vertical="center"/>
      <protection/>
    </xf>
    <xf numFmtId="2" fontId="2" fillId="34" borderId="13" xfId="51" applyNumberFormat="1" applyFont="1" applyFill="1" applyBorder="1" applyAlignment="1">
      <alignment horizontal="center" vertical="center"/>
      <protection/>
    </xf>
    <xf numFmtId="2" fontId="2" fillId="34" borderId="23" xfId="51" applyNumberFormat="1" applyFont="1" applyFill="1" applyBorder="1" applyAlignment="1">
      <alignment horizontal="center" vertical="center"/>
      <protection/>
    </xf>
    <xf numFmtId="2" fontId="2" fillId="34" borderId="24" xfId="51" applyNumberFormat="1" applyFont="1" applyFill="1" applyBorder="1" applyAlignment="1">
      <alignment horizontal="center" vertical="center"/>
      <protection/>
    </xf>
    <xf numFmtId="2" fontId="2" fillId="34" borderId="25" xfId="51" applyNumberFormat="1" applyFont="1" applyFill="1" applyBorder="1" applyAlignment="1">
      <alignment horizontal="center" vertical="center"/>
      <protection/>
    </xf>
    <xf numFmtId="2" fontId="2" fillId="34" borderId="10" xfId="51" applyNumberFormat="1" applyFont="1" applyFill="1" applyBorder="1" applyAlignment="1">
      <alignment horizontal="center" vertical="center"/>
      <protection/>
    </xf>
    <xf numFmtId="2" fontId="2" fillId="34" borderId="12" xfId="51" applyNumberFormat="1" applyFont="1" applyFill="1" applyBorder="1" applyAlignment="1">
      <alignment horizontal="center" vertical="center"/>
      <protection/>
    </xf>
    <xf numFmtId="0" fontId="2" fillId="0" borderId="21" xfId="53" applyFont="1" applyFill="1" applyBorder="1" applyAlignment="1">
      <alignment horizontal="center" vertical="center"/>
      <protection/>
    </xf>
    <xf numFmtId="0" fontId="2" fillId="0" borderId="23" xfId="5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64" fontId="4" fillId="34" borderId="29" xfId="52" applyNumberFormat="1" applyFont="1" applyFill="1" applyBorder="1" applyAlignment="1">
      <alignment horizontal="center" vertical="center"/>
      <protection/>
    </xf>
    <xf numFmtId="0" fontId="2" fillId="34" borderId="29" xfId="53" applyFont="1" applyFill="1" applyBorder="1" applyAlignment="1">
      <alignment horizontal="center" vertical="center"/>
      <protection/>
    </xf>
    <xf numFmtId="0" fontId="2" fillId="34" borderId="29" xfId="52" applyFont="1" applyFill="1" applyBorder="1" applyAlignment="1">
      <alignment horizontal="left" vertical="center" wrapText="1"/>
      <protection/>
    </xf>
    <xf numFmtId="0" fontId="2" fillId="34" borderId="29" xfId="52" applyFont="1" applyFill="1" applyBorder="1" applyAlignment="1">
      <alignment horizontal="left" vertical="center"/>
      <protection/>
    </xf>
    <xf numFmtId="0" fontId="2" fillId="34" borderId="29" xfId="52" applyFont="1" applyFill="1" applyBorder="1" applyAlignment="1">
      <alignment horizontal="left" vertical="center"/>
      <protection/>
    </xf>
    <xf numFmtId="44" fontId="4" fillId="34" borderId="29" xfId="67" applyFont="1" applyFill="1" applyBorder="1" applyAlignment="1">
      <alignment horizontal="center" vertical="center"/>
    </xf>
    <xf numFmtId="44" fontId="2" fillId="34" borderId="11" xfId="66" applyFont="1" applyFill="1" applyBorder="1" applyAlignment="1">
      <alignment horizontal="center" vertical="center"/>
    </xf>
    <xf numFmtId="164" fontId="4" fillId="34" borderId="29" xfId="53" applyNumberFormat="1" applyFont="1" applyFill="1" applyBorder="1" applyAlignment="1">
      <alignment horizontal="center" vertical="center"/>
      <protection/>
    </xf>
    <xf numFmtId="0" fontId="2" fillId="34" borderId="11" xfId="53" applyFont="1" applyFill="1" applyBorder="1" applyAlignment="1">
      <alignment vertical="center"/>
      <protection/>
    </xf>
    <xf numFmtId="164" fontId="2" fillId="34" borderId="11" xfId="53" applyNumberFormat="1" applyFont="1" applyFill="1" applyBorder="1" applyAlignment="1">
      <alignment vertical="center"/>
      <protection/>
    </xf>
    <xf numFmtId="164" fontId="2" fillId="6" borderId="11" xfId="53" applyNumberFormat="1" applyFont="1" applyFill="1" applyBorder="1" applyAlignment="1">
      <alignment vertical="center"/>
      <protection/>
    </xf>
    <xf numFmtId="0" fontId="2" fillId="34" borderId="10" xfId="51" applyFont="1" applyFill="1" applyBorder="1" applyAlignment="1">
      <alignment vertical="center" wrapText="1"/>
      <protection/>
    </xf>
    <xf numFmtId="0" fontId="2" fillId="34" borderId="13" xfId="51" applyFont="1" applyFill="1" applyBorder="1" applyAlignment="1">
      <alignment vertical="center" wrapText="1"/>
      <protection/>
    </xf>
    <xf numFmtId="0" fontId="2" fillId="34" borderId="23" xfId="51" applyFont="1" applyFill="1" applyBorder="1" applyAlignment="1">
      <alignment vertical="center" wrapText="1"/>
      <protection/>
    </xf>
    <xf numFmtId="0" fontId="2" fillId="34" borderId="12" xfId="51" applyFont="1" applyFill="1" applyBorder="1" applyAlignment="1">
      <alignment vertical="center" wrapText="1"/>
      <protection/>
    </xf>
    <xf numFmtId="2" fontId="3" fillId="34" borderId="18" xfId="51" applyNumberFormat="1" applyFont="1" applyFill="1" applyBorder="1" applyAlignment="1">
      <alignment horizontal="center" vertical="center" wrapText="1"/>
      <protection/>
    </xf>
    <xf numFmtId="164" fontId="2" fillId="34" borderId="24" xfId="51" applyNumberFormat="1" applyFont="1" applyFill="1" applyBorder="1" applyAlignment="1">
      <alignment horizontal="right" vertical="center"/>
      <protection/>
    </xf>
    <xf numFmtId="164" fontId="2" fillId="34" borderId="25" xfId="51" applyNumberFormat="1" applyFont="1" applyFill="1" applyBorder="1" applyAlignment="1">
      <alignment horizontal="right" vertical="center"/>
      <protection/>
    </xf>
    <xf numFmtId="0" fontId="2" fillId="34" borderId="0" xfId="51" applyFont="1" applyFill="1" applyBorder="1" applyAlignment="1">
      <alignment vertical="center"/>
      <protection/>
    </xf>
    <xf numFmtId="164" fontId="2" fillId="34" borderId="33" xfId="51" applyNumberFormat="1" applyFont="1" applyFill="1" applyBorder="1" applyAlignment="1">
      <alignment vertical="center"/>
      <protection/>
    </xf>
    <xf numFmtId="164" fontId="2" fillId="34" borderId="24" xfId="51" applyNumberFormat="1" applyFont="1" applyFill="1" applyBorder="1" applyAlignment="1">
      <alignment vertical="center"/>
      <protection/>
    </xf>
    <xf numFmtId="2" fontId="2" fillId="34" borderId="34" xfId="51" applyNumberFormat="1" applyFont="1" applyFill="1" applyBorder="1" applyAlignment="1">
      <alignment horizontal="center" vertical="center"/>
      <protection/>
    </xf>
    <xf numFmtId="164" fontId="2" fillId="34" borderId="13" xfId="51" applyNumberFormat="1" applyFont="1" applyFill="1" applyBorder="1" applyAlignment="1">
      <alignment vertical="center"/>
      <protection/>
    </xf>
    <xf numFmtId="2" fontId="2" fillId="34" borderId="35" xfId="51" applyNumberFormat="1" applyFont="1" applyFill="1" applyBorder="1" applyAlignment="1">
      <alignment horizontal="center" vertical="center"/>
      <protection/>
    </xf>
    <xf numFmtId="164" fontId="2" fillId="34" borderId="25" xfId="51" applyNumberFormat="1" applyFont="1" applyFill="1" applyBorder="1" applyAlignment="1">
      <alignment vertical="center"/>
      <protection/>
    </xf>
    <xf numFmtId="2" fontId="2" fillId="34" borderId="36" xfId="51" applyNumberFormat="1" applyFont="1" applyFill="1" applyBorder="1" applyAlignment="1">
      <alignment horizontal="center" vertical="center"/>
      <protection/>
    </xf>
    <xf numFmtId="2" fontId="2" fillId="34" borderId="37" xfId="51" applyNumberFormat="1" applyFont="1" applyFill="1" applyBorder="1" applyAlignment="1">
      <alignment horizontal="center" vertical="center"/>
      <protection/>
    </xf>
    <xf numFmtId="0" fontId="2" fillId="34" borderId="13" xfId="51" applyFont="1" applyFill="1" applyBorder="1" applyAlignment="1">
      <alignment horizontal="center" vertical="center"/>
      <protection/>
    </xf>
    <xf numFmtId="0" fontId="2" fillId="34" borderId="24" xfId="51" applyNumberFormat="1" applyFont="1" applyFill="1" applyBorder="1" applyAlignment="1">
      <alignment horizontal="center" vertical="center" wrapText="1"/>
      <protection/>
    </xf>
    <xf numFmtId="0" fontId="2" fillId="34" borderId="24" xfId="51" applyFont="1" applyFill="1" applyBorder="1" applyAlignment="1">
      <alignment horizontal="center" vertical="center" wrapText="1"/>
      <protection/>
    </xf>
    <xf numFmtId="0" fontId="9" fillId="0" borderId="18" xfId="0" applyNumberFormat="1" applyFont="1" applyBorder="1" applyAlignment="1">
      <alignment horizontal="left" vertical="center" wrapText="1"/>
    </xf>
    <xf numFmtId="49" fontId="2" fillId="34" borderId="29" xfId="53" applyNumberFormat="1" applyFont="1" applyFill="1" applyBorder="1" applyAlignment="1">
      <alignment horizontal="center" vertical="center"/>
      <protection/>
    </xf>
    <xf numFmtId="0" fontId="2" fillId="34" borderId="24" xfId="51" applyFont="1" applyFill="1" applyBorder="1" applyAlignment="1">
      <alignment vertical="center" wrapText="1"/>
      <protection/>
    </xf>
    <xf numFmtId="0" fontId="53" fillId="0" borderId="0" xfId="51" applyFont="1" applyFill="1" applyBorder="1" applyAlignment="1">
      <alignment vertical="center" wrapText="1"/>
      <protection/>
    </xf>
    <xf numFmtId="0" fontId="52" fillId="34" borderId="24" xfId="51" applyFont="1" applyFill="1" applyBorder="1" applyAlignment="1">
      <alignment vertical="center" wrapText="1"/>
      <protection/>
    </xf>
    <xf numFmtId="164" fontId="2" fillId="34" borderId="23" xfId="51" applyNumberFormat="1" applyFont="1" applyFill="1" applyBorder="1" applyAlignment="1">
      <alignment horizontal="right" vertical="center"/>
      <protection/>
    </xf>
    <xf numFmtId="164" fontId="2" fillId="34" borderId="25" xfId="51" applyNumberFormat="1" applyFont="1" applyFill="1" applyBorder="1" applyAlignment="1">
      <alignment horizontal="right" vertical="center"/>
      <protection/>
    </xf>
    <xf numFmtId="164" fontId="2" fillId="34" borderId="24" xfId="51" applyNumberFormat="1" applyFont="1" applyFill="1" applyBorder="1" applyAlignment="1">
      <alignment horizontal="right" vertical="center"/>
      <protection/>
    </xf>
    <xf numFmtId="0" fontId="3" fillId="0" borderId="18" xfId="51" applyFont="1" applyFill="1" applyBorder="1" applyAlignment="1">
      <alignment horizontal="center" vertical="center" wrapText="1"/>
      <protection/>
    </xf>
    <xf numFmtId="0" fontId="54" fillId="0" borderId="35" xfId="52" applyFont="1" applyBorder="1" applyAlignment="1">
      <alignment horizontal="center" vertical="center"/>
      <protection/>
    </xf>
    <xf numFmtId="0" fontId="54" fillId="0" borderId="31" xfId="52" applyFont="1" applyBorder="1" applyAlignment="1">
      <alignment horizontal="center" vertical="center"/>
      <protection/>
    </xf>
    <xf numFmtId="0" fontId="54" fillId="0" borderId="38" xfId="52" applyFont="1" applyBorder="1" applyAlignment="1">
      <alignment horizontal="center" vertical="center"/>
      <protection/>
    </xf>
    <xf numFmtId="0" fontId="3" fillId="37" borderId="21" xfId="52" applyFont="1" applyFill="1" applyBorder="1" applyAlignment="1">
      <alignment horizontal="center" vertical="center"/>
      <protection/>
    </xf>
    <xf numFmtId="0" fontId="3" fillId="37" borderId="11" xfId="52" applyFont="1" applyFill="1" applyBorder="1" applyAlignment="1">
      <alignment horizontal="center" vertical="center"/>
      <protection/>
    </xf>
    <xf numFmtId="0" fontId="3" fillId="37" borderId="22" xfId="52" applyFont="1" applyFill="1" applyBorder="1" applyAlignment="1">
      <alignment horizontal="center" vertical="center"/>
      <protection/>
    </xf>
    <xf numFmtId="0" fontId="8" fillId="0" borderId="35" xfId="53" applyFont="1" applyBorder="1" applyAlignment="1">
      <alignment horizontal="center" vertical="center"/>
      <protection/>
    </xf>
    <xf numFmtId="0" fontId="8" fillId="0" borderId="31" xfId="53" applyFont="1" applyBorder="1" applyAlignment="1">
      <alignment horizontal="center" vertical="center"/>
      <protection/>
    </xf>
    <xf numFmtId="0" fontId="8" fillId="0" borderId="38" xfId="53" applyFont="1" applyBorder="1" applyAlignment="1">
      <alignment horizontal="center" vertical="center"/>
      <protection/>
    </xf>
    <xf numFmtId="0" fontId="2" fillId="16" borderId="35" xfId="52" applyFont="1" applyFill="1" applyBorder="1" applyAlignment="1">
      <alignment horizontal="center" vertical="center"/>
      <protection/>
    </xf>
    <xf numFmtId="0" fontId="2" fillId="16" borderId="31" xfId="52" applyFont="1" applyFill="1" applyBorder="1" applyAlignment="1">
      <alignment horizontal="center" vertical="center"/>
      <protection/>
    </xf>
    <xf numFmtId="0" fontId="2" fillId="16" borderId="38" xfId="52" applyFont="1" applyFill="1" applyBorder="1" applyAlignment="1">
      <alignment horizontal="center" vertical="center"/>
      <protection/>
    </xf>
    <xf numFmtId="0" fontId="3" fillId="37" borderId="35" xfId="52" applyFont="1" applyFill="1" applyBorder="1" applyAlignment="1">
      <alignment horizontal="center" vertical="center"/>
      <protection/>
    </xf>
    <xf numFmtId="0" fontId="3" fillId="37" borderId="31" xfId="52" applyFont="1" applyFill="1" applyBorder="1" applyAlignment="1">
      <alignment horizontal="center" vertical="center"/>
      <protection/>
    </xf>
    <xf numFmtId="0" fontId="3" fillId="37" borderId="38" xfId="52" applyFont="1" applyFill="1" applyBorder="1" applyAlignment="1">
      <alignment horizontal="center" vertical="center"/>
      <protection/>
    </xf>
    <xf numFmtId="0" fontId="7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2" fillId="34" borderId="11" xfId="52" applyFont="1" applyFill="1" applyBorder="1" applyAlignment="1">
      <alignment horizontal="center" vertical="center"/>
      <protection/>
    </xf>
    <xf numFmtId="0" fontId="2" fillId="34" borderId="11" xfId="52" applyFont="1" applyFill="1" applyBorder="1" applyAlignment="1">
      <alignment horizontal="center" vertical="center"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49" fontId="2" fillId="34" borderId="11" xfId="52" applyNumberFormat="1" applyFont="1" applyFill="1" applyBorder="1" applyAlignment="1">
      <alignment horizontal="center" vertical="center"/>
      <protection/>
    </xf>
    <xf numFmtId="0" fontId="0" fillId="34" borderId="14" xfId="0" applyFill="1" applyBorder="1" applyAlignment="1">
      <alignment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3 2" xfId="53"/>
    <cellStyle name="Normalny 4" xfId="54"/>
    <cellStyle name="Obliczenia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3" xfId="66"/>
    <cellStyle name="Walutowy 3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1"/>
  <sheetViews>
    <sheetView zoomScale="80" zoomScaleNormal="80" zoomScalePageLayoutView="0" workbookViewId="0" topLeftCell="A82">
      <selection activeCell="B97" sqref="B97"/>
    </sheetView>
  </sheetViews>
  <sheetFormatPr defaultColWidth="9.140625" defaultRowHeight="15"/>
  <cols>
    <col min="1" max="1" width="4.7109375" style="19" bestFit="1" customWidth="1"/>
    <col min="2" max="2" width="60.421875" style="65" customWidth="1"/>
    <col min="3" max="3" width="19.8515625" style="23" customWidth="1"/>
    <col min="4" max="4" width="15.00390625" style="23" customWidth="1"/>
    <col min="5" max="5" width="26.140625" style="65" customWidth="1"/>
    <col min="6" max="6" width="21.8515625" style="65" customWidth="1"/>
    <col min="7" max="7" width="18.00390625" style="65" customWidth="1"/>
    <col min="8" max="8" width="19.421875" style="65" customWidth="1"/>
    <col min="9" max="9" width="27.140625" style="65" customWidth="1"/>
    <col min="10" max="16384" width="9.140625" style="19" customWidth="1"/>
  </cols>
  <sheetData>
    <row r="1" spans="1:9" ht="16.5" thickBot="1" thickTop="1">
      <c r="A1" s="26" t="s">
        <v>1</v>
      </c>
      <c r="B1" s="60" t="s">
        <v>133</v>
      </c>
      <c r="C1" s="27"/>
      <c r="D1" s="27"/>
      <c r="E1" s="129"/>
      <c r="F1" s="195" t="s">
        <v>15</v>
      </c>
      <c r="G1" s="195"/>
      <c r="H1" s="195"/>
      <c r="I1" s="195"/>
    </row>
    <row r="2" spans="1:9" ht="60.75" customHeight="1" thickBot="1" thickTop="1">
      <c r="A2" s="21" t="s">
        <v>0</v>
      </c>
      <c r="B2" s="59" t="s">
        <v>16</v>
      </c>
      <c r="C2" s="24" t="s">
        <v>242</v>
      </c>
      <c r="D2" s="172" t="s">
        <v>17</v>
      </c>
      <c r="E2" s="25" t="s">
        <v>18</v>
      </c>
      <c r="F2" s="59" t="s">
        <v>19</v>
      </c>
      <c r="G2" s="59" t="s">
        <v>20</v>
      </c>
      <c r="H2" s="59" t="s">
        <v>21</v>
      </c>
      <c r="I2" s="59" t="s">
        <v>22</v>
      </c>
    </row>
    <row r="3" spans="1:9" ht="15.75" thickTop="1">
      <c r="A3" s="10" t="s">
        <v>1</v>
      </c>
      <c r="B3" s="168" t="s">
        <v>261</v>
      </c>
      <c r="C3" s="142">
        <f>1214.52*2000</f>
        <v>2429040</v>
      </c>
      <c r="D3" s="150">
        <v>1214.52</v>
      </c>
      <c r="E3" s="130">
        <v>1723</v>
      </c>
      <c r="F3" s="89" t="s">
        <v>50</v>
      </c>
      <c r="G3" s="89" t="s">
        <v>49</v>
      </c>
      <c r="H3" s="89" t="s">
        <v>51</v>
      </c>
      <c r="I3" s="89" t="s">
        <v>52</v>
      </c>
    </row>
    <row r="4" spans="1:9" s="23" customFormat="1" ht="15">
      <c r="A4" s="184" t="s">
        <v>2</v>
      </c>
      <c r="B4" s="189" t="s">
        <v>259</v>
      </c>
      <c r="C4" s="139">
        <v>71200</v>
      </c>
      <c r="D4" s="146">
        <v>144.1</v>
      </c>
      <c r="E4" s="185"/>
      <c r="F4" s="186"/>
      <c r="G4" s="186"/>
      <c r="H4" s="186"/>
      <c r="I4" s="186"/>
    </row>
    <row r="5" spans="1:9" s="156" customFormat="1" ht="15">
      <c r="A5" s="11" t="s">
        <v>3</v>
      </c>
      <c r="B5" s="189" t="s">
        <v>257</v>
      </c>
      <c r="C5" s="139">
        <v>150000</v>
      </c>
      <c r="D5" s="146">
        <v>220.4</v>
      </c>
      <c r="E5" s="131"/>
      <c r="F5" s="90"/>
      <c r="G5" s="90"/>
      <c r="H5" s="90"/>
      <c r="I5" s="90"/>
    </row>
    <row r="6" spans="1:9" s="23" customFormat="1" ht="15">
      <c r="A6" s="184" t="s">
        <v>4</v>
      </c>
      <c r="B6" s="189" t="s">
        <v>258</v>
      </c>
      <c r="C6" s="139">
        <v>249800</v>
      </c>
      <c r="D6" s="146">
        <v>257.77</v>
      </c>
      <c r="E6" s="185"/>
      <c r="F6" s="186"/>
      <c r="G6" s="186"/>
      <c r="H6" s="186"/>
      <c r="I6" s="186"/>
    </row>
    <row r="7" spans="1:9" ht="15">
      <c r="A7" s="11" t="s">
        <v>5</v>
      </c>
      <c r="B7" s="66" t="s">
        <v>214</v>
      </c>
      <c r="C7" s="192">
        <v>530000</v>
      </c>
      <c r="D7" s="148">
        <v>155</v>
      </c>
      <c r="E7" s="131">
        <v>1929</v>
      </c>
      <c r="F7" s="90" t="s">
        <v>50</v>
      </c>
      <c r="G7" s="90" t="s">
        <v>51</v>
      </c>
      <c r="H7" s="90" t="s">
        <v>51</v>
      </c>
      <c r="I7" s="90" t="s">
        <v>212</v>
      </c>
    </row>
    <row r="8" spans="1:9" ht="15">
      <c r="A8" s="11" t="s">
        <v>6</v>
      </c>
      <c r="B8" s="66" t="s">
        <v>215</v>
      </c>
      <c r="C8" s="193"/>
      <c r="D8" s="148">
        <v>101</v>
      </c>
      <c r="E8" s="131">
        <v>1929</v>
      </c>
      <c r="F8" s="90" t="s">
        <v>50</v>
      </c>
      <c r="G8" s="90" t="s">
        <v>51</v>
      </c>
      <c r="H8" s="90" t="s">
        <v>51</v>
      </c>
      <c r="I8" s="90" t="s">
        <v>212</v>
      </c>
    </row>
    <row r="9" spans="1:9" ht="15">
      <c r="A9" s="11" t="s">
        <v>7</v>
      </c>
      <c r="B9" s="70" t="s">
        <v>216</v>
      </c>
      <c r="C9" s="193"/>
      <c r="D9" s="146">
        <v>27.2</v>
      </c>
      <c r="E9" s="132">
        <v>1929</v>
      </c>
      <c r="F9" s="90" t="s">
        <v>50</v>
      </c>
      <c r="G9" s="91" t="s">
        <v>45</v>
      </c>
      <c r="H9" s="90" t="s">
        <v>51</v>
      </c>
      <c r="I9" s="91" t="s">
        <v>212</v>
      </c>
    </row>
    <row r="10" spans="1:9" ht="15">
      <c r="A10" s="11" t="s">
        <v>8</v>
      </c>
      <c r="B10" s="62" t="s">
        <v>217</v>
      </c>
      <c r="C10" s="194"/>
      <c r="D10" s="147">
        <v>37.5</v>
      </c>
      <c r="E10" s="133">
        <v>1930</v>
      </c>
      <c r="F10" s="90" t="s">
        <v>50</v>
      </c>
      <c r="G10" s="92" t="s">
        <v>45</v>
      </c>
      <c r="H10" s="90" t="s">
        <v>51</v>
      </c>
      <c r="I10" s="92" t="s">
        <v>213</v>
      </c>
    </row>
    <row r="11" spans="1:9" ht="15.75" thickBot="1">
      <c r="A11" s="11" t="s">
        <v>9</v>
      </c>
      <c r="B11" s="63" t="s">
        <v>23</v>
      </c>
      <c r="C11" s="140">
        <f>94891.11+713871</f>
        <v>808762.11</v>
      </c>
      <c r="D11" s="151"/>
      <c r="E11" s="134"/>
      <c r="F11" s="93"/>
      <c r="G11" s="93"/>
      <c r="H11" s="93"/>
      <c r="I11" s="93"/>
    </row>
    <row r="12" spans="1:9" s="38" customFormat="1" ht="15.75" thickTop="1">
      <c r="A12" s="86"/>
      <c r="B12" s="76"/>
      <c r="C12" s="87"/>
      <c r="D12" s="87"/>
      <c r="E12" s="94"/>
      <c r="F12" s="94"/>
      <c r="G12" s="94"/>
      <c r="H12" s="94"/>
      <c r="I12" s="94"/>
    </row>
    <row r="13" spans="1:9" s="38" customFormat="1" ht="15">
      <c r="A13" s="86"/>
      <c r="B13" s="76"/>
      <c r="C13" s="87"/>
      <c r="D13" s="87"/>
      <c r="E13" s="94"/>
      <c r="F13" s="94"/>
      <c r="G13" s="94"/>
      <c r="H13" s="94"/>
      <c r="I13" s="94"/>
    </row>
    <row r="14" spans="1:9" ht="15.75" thickBot="1">
      <c r="A14" s="17"/>
      <c r="B14" s="64"/>
      <c r="C14" s="18"/>
      <c r="D14" s="18"/>
      <c r="E14" s="135"/>
      <c r="F14" s="71"/>
      <c r="G14" s="71"/>
      <c r="H14" s="71"/>
      <c r="I14" s="71"/>
    </row>
    <row r="15" spans="1:9" ht="16.5" thickBot="1" thickTop="1">
      <c r="A15" s="26" t="s">
        <v>2</v>
      </c>
      <c r="B15" s="60" t="s">
        <v>103</v>
      </c>
      <c r="C15" s="27"/>
      <c r="D15" s="27"/>
      <c r="E15" s="129"/>
      <c r="F15" s="195" t="s">
        <v>15</v>
      </c>
      <c r="G15" s="195"/>
      <c r="H15" s="195"/>
      <c r="I15" s="195"/>
    </row>
    <row r="16" spans="1:9" ht="60" customHeight="1" thickBot="1" thickTop="1">
      <c r="A16" s="21" t="s">
        <v>0</v>
      </c>
      <c r="B16" s="59" t="s">
        <v>16</v>
      </c>
      <c r="C16" s="24" t="s">
        <v>242</v>
      </c>
      <c r="D16" s="172" t="s">
        <v>17</v>
      </c>
      <c r="E16" s="25" t="s">
        <v>18</v>
      </c>
      <c r="F16" s="59" t="s">
        <v>19</v>
      </c>
      <c r="G16" s="59" t="s">
        <v>20</v>
      </c>
      <c r="H16" s="59" t="s">
        <v>21</v>
      </c>
      <c r="I16" s="59" t="s">
        <v>22</v>
      </c>
    </row>
    <row r="17" spans="1:9" ht="102.75" thickTop="1">
      <c r="A17" s="1" t="s">
        <v>1</v>
      </c>
      <c r="B17" s="61" t="s">
        <v>113</v>
      </c>
      <c r="C17" s="142">
        <v>1573520</v>
      </c>
      <c r="D17" s="150">
        <v>786.76</v>
      </c>
      <c r="E17" s="88" t="s">
        <v>104</v>
      </c>
      <c r="F17" s="89" t="s">
        <v>105</v>
      </c>
      <c r="G17" s="89" t="s">
        <v>106</v>
      </c>
      <c r="H17" s="89" t="s">
        <v>107</v>
      </c>
      <c r="I17" s="89" t="s">
        <v>92</v>
      </c>
    </row>
    <row r="18" spans="1:9" ht="15">
      <c r="A18" s="54" t="s">
        <v>2</v>
      </c>
      <c r="B18" s="66" t="s">
        <v>111</v>
      </c>
      <c r="C18" s="173">
        <v>1149.85</v>
      </c>
      <c r="D18" s="148"/>
      <c r="E18" s="136"/>
      <c r="F18" s="90"/>
      <c r="G18" s="90"/>
      <c r="H18" s="90"/>
      <c r="I18" s="90"/>
    </row>
    <row r="19" spans="1:9" ht="15">
      <c r="A19" s="55" t="s">
        <v>3</v>
      </c>
      <c r="B19" s="67" t="s">
        <v>110</v>
      </c>
      <c r="C19" s="174">
        <v>1795.9</v>
      </c>
      <c r="D19" s="149"/>
      <c r="E19" s="137"/>
      <c r="F19" s="95"/>
      <c r="G19" s="95"/>
      <c r="H19" s="95"/>
      <c r="I19" s="95"/>
    </row>
    <row r="20" spans="1:9" ht="15.75" thickBot="1">
      <c r="A20" s="9" t="s">
        <v>4</v>
      </c>
      <c r="B20" s="68" t="s">
        <v>23</v>
      </c>
      <c r="C20" s="140">
        <f>52482.36+3182.99+1795.8</f>
        <v>57461.15</v>
      </c>
      <c r="D20" s="151"/>
      <c r="E20" s="134"/>
      <c r="F20" s="93"/>
      <c r="G20" s="93"/>
      <c r="H20" s="93"/>
      <c r="I20" s="93"/>
    </row>
    <row r="21" spans="1:12" s="28" customFormat="1" ht="15.75" thickTop="1">
      <c r="A21" s="52"/>
      <c r="B21" s="64"/>
      <c r="C21" s="144"/>
      <c r="D21" s="144"/>
      <c r="E21" s="64"/>
      <c r="F21" s="64"/>
      <c r="G21" s="64"/>
      <c r="H21" s="64"/>
      <c r="I21" s="64"/>
      <c r="J21" s="22"/>
      <c r="K21" s="22"/>
      <c r="L21" s="22"/>
    </row>
    <row r="22" spans="1:12" s="28" customFormat="1" ht="15.75" customHeight="1" thickBot="1">
      <c r="A22" s="22"/>
      <c r="B22" s="64"/>
      <c r="C22" s="144"/>
      <c r="D22" s="144"/>
      <c r="E22" s="64"/>
      <c r="F22" s="64"/>
      <c r="G22" s="64"/>
      <c r="H22" s="64"/>
      <c r="I22" s="64"/>
      <c r="J22" s="22"/>
      <c r="K22" s="22"/>
      <c r="L22" s="22"/>
    </row>
    <row r="23" spans="1:12" s="28" customFormat="1" ht="15.75" customHeight="1" thickBot="1" thickTop="1">
      <c r="A23" s="26" t="s">
        <v>3</v>
      </c>
      <c r="B23" s="69" t="s">
        <v>174</v>
      </c>
      <c r="C23" s="27"/>
      <c r="D23" s="27"/>
      <c r="E23" s="129"/>
      <c r="F23" s="195" t="s">
        <v>15</v>
      </c>
      <c r="G23" s="195"/>
      <c r="H23" s="195"/>
      <c r="I23" s="195"/>
      <c r="J23" s="22"/>
      <c r="K23" s="22"/>
      <c r="L23" s="22"/>
    </row>
    <row r="24" spans="1:12" s="28" customFormat="1" ht="60" customHeight="1" thickBot="1" thickTop="1">
      <c r="A24" s="21" t="s">
        <v>0</v>
      </c>
      <c r="B24" s="59" t="s">
        <v>16</v>
      </c>
      <c r="C24" s="24" t="s">
        <v>242</v>
      </c>
      <c r="D24" s="172" t="s">
        <v>17</v>
      </c>
      <c r="E24" s="25" t="s">
        <v>18</v>
      </c>
      <c r="F24" s="59" t="s">
        <v>19</v>
      </c>
      <c r="G24" s="59" t="s">
        <v>20</v>
      </c>
      <c r="H24" s="59" t="s">
        <v>21</v>
      </c>
      <c r="I24" s="59" t="s">
        <v>22</v>
      </c>
      <c r="J24" s="22"/>
      <c r="K24" s="22"/>
      <c r="L24" s="22"/>
    </row>
    <row r="25" spans="1:12" s="28" customFormat="1" ht="26.25" thickTop="1">
      <c r="A25" s="11" t="s">
        <v>1</v>
      </c>
      <c r="B25" s="66" t="s">
        <v>211</v>
      </c>
      <c r="C25" s="141">
        <f>1356564.3</f>
        <v>1356564.3</v>
      </c>
      <c r="D25" s="146">
        <v>532</v>
      </c>
      <c r="E25" s="132">
        <v>2000</v>
      </c>
      <c r="F25" s="91" t="s">
        <v>176</v>
      </c>
      <c r="G25" s="91" t="s">
        <v>177</v>
      </c>
      <c r="H25" s="91" t="s">
        <v>45</v>
      </c>
      <c r="I25" s="91" t="s">
        <v>178</v>
      </c>
      <c r="J25" s="22"/>
      <c r="K25" s="22"/>
      <c r="L25" s="22"/>
    </row>
    <row r="26" spans="1:12" s="28" customFormat="1" ht="25.5">
      <c r="A26" s="11" t="s">
        <v>2</v>
      </c>
      <c r="B26" s="66" t="s">
        <v>208</v>
      </c>
      <c r="C26" s="139">
        <v>1209840</v>
      </c>
      <c r="D26" s="146">
        <v>604.92</v>
      </c>
      <c r="E26" s="132"/>
      <c r="F26" s="91" t="s">
        <v>176</v>
      </c>
      <c r="G26" s="91" t="s">
        <v>177</v>
      </c>
      <c r="H26" s="91" t="s">
        <v>45</v>
      </c>
      <c r="I26" s="91" t="s">
        <v>52</v>
      </c>
      <c r="J26" s="22"/>
      <c r="K26" s="22"/>
      <c r="L26" s="22"/>
    </row>
    <row r="27" spans="1:12" s="28" customFormat="1" ht="15.75" customHeight="1">
      <c r="A27" s="11" t="s">
        <v>3</v>
      </c>
      <c r="B27" s="66" t="s">
        <v>179</v>
      </c>
      <c r="C27" s="139">
        <v>173520</v>
      </c>
      <c r="D27" s="146">
        <v>173.52</v>
      </c>
      <c r="E27" s="132"/>
      <c r="F27" s="91" t="s">
        <v>176</v>
      </c>
      <c r="G27" s="91" t="s">
        <v>180</v>
      </c>
      <c r="H27" s="91" t="s">
        <v>45</v>
      </c>
      <c r="I27" s="91" t="s">
        <v>92</v>
      </c>
      <c r="J27" s="22"/>
      <c r="K27" s="22"/>
      <c r="L27" s="22"/>
    </row>
    <row r="28" spans="1:12" s="28" customFormat="1" ht="15.75" customHeight="1">
      <c r="A28" s="11" t="s">
        <v>4</v>
      </c>
      <c r="B28" s="66" t="s">
        <v>209</v>
      </c>
      <c r="C28" s="139">
        <v>180000</v>
      </c>
      <c r="D28" s="146">
        <v>180</v>
      </c>
      <c r="E28" s="132"/>
      <c r="F28" s="91" t="s">
        <v>176</v>
      </c>
      <c r="G28" s="91" t="s">
        <v>181</v>
      </c>
      <c r="H28" s="91" t="s">
        <v>45</v>
      </c>
      <c r="I28" s="91" t="s">
        <v>92</v>
      </c>
      <c r="J28" s="22"/>
      <c r="K28" s="22"/>
      <c r="L28" s="22"/>
    </row>
    <row r="29" spans="1:12" s="28" customFormat="1" ht="15.75" customHeight="1">
      <c r="A29" s="11" t="s">
        <v>5</v>
      </c>
      <c r="B29" s="66" t="s">
        <v>182</v>
      </c>
      <c r="C29" s="139">
        <v>555520</v>
      </c>
      <c r="D29" s="146">
        <v>555.52</v>
      </c>
      <c r="E29" s="132"/>
      <c r="F29" s="91" t="s">
        <v>176</v>
      </c>
      <c r="G29" s="91" t="s">
        <v>177</v>
      </c>
      <c r="H29" s="91" t="s">
        <v>45</v>
      </c>
      <c r="I29" s="91" t="s">
        <v>92</v>
      </c>
      <c r="J29" s="22"/>
      <c r="K29" s="22"/>
      <c r="L29" s="22"/>
    </row>
    <row r="30" spans="1:12" s="28" customFormat="1" ht="15.75" customHeight="1">
      <c r="A30" s="11" t="s">
        <v>6</v>
      </c>
      <c r="B30" s="66" t="s">
        <v>267</v>
      </c>
      <c r="C30" s="139">
        <v>163460</v>
      </c>
      <c r="D30" s="146">
        <v>163.46</v>
      </c>
      <c r="E30" s="132"/>
      <c r="F30" s="91" t="s">
        <v>176</v>
      </c>
      <c r="G30" s="91" t="s">
        <v>177</v>
      </c>
      <c r="H30" s="91" t="s">
        <v>45</v>
      </c>
      <c r="I30" s="91" t="s">
        <v>178</v>
      </c>
      <c r="J30" s="22"/>
      <c r="K30" s="22"/>
      <c r="L30" s="22"/>
    </row>
    <row r="31" spans="1:12" s="28" customFormat="1" ht="15.75" customHeight="1">
      <c r="A31" s="11" t="s">
        <v>7</v>
      </c>
      <c r="B31" s="66" t="s">
        <v>210</v>
      </c>
      <c r="C31" s="141">
        <v>193000</v>
      </c>
      <c r="D31" s="146"/>
      <c r="E31" s="132">
        <v>1997</v>
      </c>
      <c r="F31" s="96"/>
      <c r="G31" s="96"/>
      <c r="H31" s="96"/>
      <c r="I31" s="96"/>
      <c r="J31" s="22"/>
      <c r="K31" s="22"/>
      <c r="L31" s="22"/>
    </row>
    <row r="32" spans="1:12" s="28" customFormat="1" ht="15.75" customHeight="1">
      <c r="A32" s="11" t="s">
        <v>8</v>
      </c>
      <c r="B32" s="189" t="s">
        <v>195</v>
      </c>
      <c r="C32" s="141">
        <v>19500</v>
      </c>
      <c r="D32" s="146">
        <v>19.5</v>
      </c>
      <c r="E32" s="132"/>
      <c r="F32" s="91" t="s">
        <v>176</v>
      </c>
      <c r="G32" s="91" t="s">
        <v>177</v>
      </c>
      <c r="H32" s="91" t="s">
        <v>45</v>
      </c>
      <c r="I32" s="91" t="s">
        <v>92</v>
      </c>
      <c r="J32" s="22"/>
      <c r="K32" s="22"/>
      <c r="L32" s="22"/>
    </row>
    <row r="33" spans="1:12" s="28" customFormat="1" ht="15.75" customHeight="1">
      <c r="A33" s="11" t="s">
        <v>9</v>
      </c>
      <c r="B33" s="189" t="s">
        <v>196</v>
      </c>
      <c r="C33" s="141">
        <f>D33*2000</f>
        <v>197740</v>
      </c>
      <c r="D33" s="146">
        <v>98.87</v>
      </c>
      <c r="E33" s="132"/>
      <c r="F33" s="91" t="s">
        <v>176</v>
      </c>
      <c r="G33" s="96"/>
      <c r="H33" s="96"/>
      <c r="I33" s="91" t="s">
        <v>92</v>
      </c>
      <c r="J33" s="22"/>
      <c r="K33" s="22"/>
      <c r="L33" s="22"/>
    </row>
    <row r="34" spans="1:12" s="28" customFormat="1" ht="15.75" customHeight="1">
      <c r="A34" s="11" t="s">
        <v>10</v>
      </c>
      <c r="B34" s="189" t="s">
        <v>197</v>
      </c>
      <c r="C34" s="141">
        <f>D34*2000</f>
        <v>86840</v>
      </c>
      <c r="D34" s="146">
        <v>43.42</v>
      </c>
      <c r="E34" s="132"/>
      <c r="F34" s="91" t="s">
        <v>176</v>
      </c>
      <c r="G34" s="96"/>
      <c r="H34" s="96"/>
      <c r="I34" s="91" t="s">
        <v>178</v>
      </c>
      <c r="J34" s="22"/>
      <c r="K34" s="22"/>
      <c r="L34" s="22"/>
    </row>
    <row r="35" spans="1:12" s="28" customFormat="1" ht="25.5">
      <c r="A35" s="11" t="s">
        <v>11</v>
      </c>
      <c r="B35" s="66" t="s">
        <v>192</v>
      </c>
      <c r="C35" s="139">
        <v>102221.61</v>
      </c>
      <c r="D35" s="146"/>
      <c r="E35" s="132"/>
      <c r="F35" s="91"/>
      <c r="G35" s="96"/>
      <c r="H35" s="96"/>
      <c r="I35" s="91"/>
      <c r="J35" s="22"/>
      <c r="K35" s="22"/>
      <c r="L35" s="22"/>
    </row>
    <row r="36" spans="1:12" s="28" customFormat="1" ht="15.75" customHeight="1">
      <c r="A36" s="11" t="s">
        <v>12</v>
      </c>
      <c r="B36" s="70" t="s">
        <v>193</v>
      </c>
      <c r="C36" s="139">
        <v>451364</v>
      </c>
      <c r="D36" s="146"/>
      <c r="E36" s="132"/>
      <c r="F36" s="96"/>
      <c r="G36" s="96"/>
      <c r="H36" s="96"/>
      <c r="I36" s="96"/>
      <c r="J36" s="22"/>
      <c r="K36" s="22"/>
      <c r="L36" s="22"/>
    </row>
    <row r="37" spans="1:12" s="28" customFormat="1" ht="15.75" customHeight="1" thickBot="1">
      <c r="A37" s="11" t="s">
        <v>13</v>
      </c>
      <c r="B37" s="68" t="s">
        <v>23</v>
      </c>
      <c r="C37" s="140">
        <v>251380</v>
      </c>
      <c r="D37" s="151"/>
      <c r="E37" s="134"/>
      <c r="F37" s="93"/>
      <c r="G37" s="93"/>
      <c r="H37" s="93"/>
      <c r="I37" s="93"/>
      <c r="J37" s="22"/>
      <c r="K37" s="22"/>
      <c r="L37" s="22"/>
    </row>
    <row r="38" spans="1:12" s="28" customFormat="1" ht="15.75" customHeight="1" thickTop="1">
      <c r="A38" s="75"/>
      <c r="B38" s="64"/>
      <c r="C38" s="144"/>
      <c r="D38" s="144"/>
      <c r="E38" s="64"/>
      <c r="F38" s="64"/>
      <c r="G38" s="64"/>
      <c r="H38" s="64"/>
      <c r="I38" s="64"/>
      <c r="J38" s="22"/>
      <c r="K38" s="22"/>
      <c r="L38" s="22"/>
    </row>
    <row r="39" spans="1:12" s="28" customFormat="1" ht="15.75" customHeight="1">
      <c r="A39" s="75"/>
      <c r="B39" s="64"/>
      <c r="C39" s="144"/>
      <c r="D39" s="144"/>
      <c r="E39" s="64"/>
      <c r="F39" s="64"/>
      <c r="G39" s="64"/>
      <c r="H39" s="64"/>
      <c r="I39" s="64"/>
      <c r="J39" s="22"/>
      <c r="K39" s="22"/>
      <c r="L39" s="22"/>
    </row>
    <row r="40" spans="1:12" s="28" customFormat="1" ht="15.75" customHeight="1">
      <c r="A40" s="52"/>
      <c r="B40" s="76"/>
      <c r="C40" s="175"/>
      <c r="D40" s="175"/>
      <c r="E40" s="64"/>
      <c r="F40" s="64"/>
      <c r="G40" s="64"/>
      <c r="H40" s="64"/>
      <c r="I40" s="64"/>
      <c r="J40" s="22"/>
      <c r="K40" s="22"/>
      <c r="L40" s="22"/>
    </row>
    <row r="41" spans="1:12" s="28" customFormat="1" ht="15.75" customHeight="1">
      <c r="A41" s="52"/>
      <c r="B41" s="76"/>
      <c r="C41" s="175"/>
      <c r="D41" s="175"/>
      <c r="E41" s="64"/>
      <c r="F41" s="64"/>
      <c r="G41" s="64"/>
      <c r="H41" s="64"/>
      <c r="I41" s="64"/>
      <c r="J41" s="22"/>
      <c r="K41" s="22"/>
      <c r="L41" s="22"/>
    </row>
    <row r="42" spans="1:12" s="28" customFormat="1" ht="15.75" customHeight="1" thickBot="1">
      <c r="A42" s="22"/>
      <c r="B42" s="64"/>
      <c r="C42" s="144"/>
      <c r="D42" s="144"/>
      <c r="E42" s="64"/>
      <c r="F42" s="64"/>
      <c r="G42" s="64"/>
      <c r="H42" s="64"/>
      <c r="I42" s="64"/>
      <c r="J42" s="22"/>
      <c r="K42" s="22"/>
      <c r="L42" s="22"/>
    </row>
    <row r="43" spans="1:12" s="28" customFormat="1" ht="15.75" customHeight="1" thickBot="1" thickTop="1">
      <c r="A43" s="26" t="s">
        <v>4</v>
      </c>
      <c r="B43" s="69" t="s">
        <v>131</v>
      </c>
      <c r="C43" s="27"/>
      <c r="D43" s="27"/>
      <c r="E43" s="129"/>
      <c r="F43" s="195" t="s">
        <v>15</v>
      </c>
      <c r="G43" s="195"/>
      <c r="H43" s="195"/>
      <c r="I43" s="195"/>
      <c r="J43" s="22"/>
      <c r="K43" s="22"/>
      <c r="L43" s="22"/>
    </row>
    <row r="44" spans="1:12" s="28" customFormat="1" ht="60" customHeight="1" thickBot="1" thickTop="1">
      <c r="A44" s="21" t="s">
        <v>0</v>
      </c>
      <c r="B44" s="59" t="s">
        <v>16</v>
      </c>
      <c r="C44" s="24" t="s">
        <v>242</v>
      </c>
      <c r="D44" s="172" t="s">
        <v>17</v>
      </c>
      <c r="E44" s="25" t="s">
        <v>18</v>
      </c>
      <c r="F44" s="59" t="s">
        <v>19</v>
      </c>
      <c r="G44" s="59" t="s">
        <v>20</v>
      </c>
      <c r="H44" s="59" t="s">
        <v>21</v>
      </c>
      <c r="I44" s="59" t="s">
        <v>22</v>
      </c>
      <c r="J44" s="22"/>
      <c r="K44" s="22"/>
      <c r="L44" s="22"/>
    </row>
    <row r="45" spans="1:12" s="28" customFormat="1" ht="15.75" customHeight="1" thickTop="1">
      <c r="A45" s="1" t="s">
        <v>1</v>
      </c>
      <c r="B45" s="168" t="s">
        <v>155</v>
      </c>
      <c r="C45" s="142">
        <v>7562000</v>
      </c>
      <c r="D45" s="150">
        <v>3781</v>
      </c>
      <c r="E45" s="130">
        <v>1965</v>
      </c>
      <c r="F45" s="89" t="s">
        <v>147</v>
      </c>
      <c r="G45" s="89" t="s">
        <v>148</v>
      </c>
      <c r="H45" s="89" t="s">
        <v>148</v>
      </c>
      <c r="I45" s="89" t="s">
        <v>92</v>
      </c>
      <c r="J45" s="22"/>
      <c r="K45" s="22"/>
      <c r="L45" s="22"/>
    </row>
    <row r="46" spans="1:12" s="28" customFormat="1" ht="15.75" customHeight="1">
      <c r="A46" s="11" t="s">
        <v>2</v>
      </c>
      <c r="B46" s="169" t="s">
        <v>156</v>
      </c>
      <c r="C46" s="139">
        <v>1374000</v>
      </c>
      <c r="D46" s="146">
        <v>687</v>
      </c>
      <c r="E46" s="138" t="s">
        <v>157</v>
      </c>
      <c r="F46" s="91" t="s">
        <v>50</v>
      </c>
      <c r="G46" s="91" t="s">
        <v>51</v>
      </c>
      <c r="H46" s="91" t="s">
        <v>51</v>
      </c>
      <c r="I46" s="91" t="s">
        <v>52</v>
      </c>
      <c r="J46" s="22"/>
      <c r="K46" s="22"/>
      <c r="L46" s="22"/>
    </row>
    <row r="47" spans="1:12" s="28" customFormat="1" ht="15.75" customHeight="1">
      <c r="A47" s="11" t="s">
        <v>3</v>
      </c>
      <c r="B47" s="169" t="s">
        <v>160</v>
      </c>
      <c r="C47" s="139">
        <v>1258000</v>
      </c>
      <c r="D47" s="146">
        <v>629</v>
      </c>
      <c r="E47" s="138" t="s">
        <v>157</v>
      </c>
      <c r="F47" s="91" t="s">
        <v>50</v>
      </c>
      <c r="G47" s="91" t="s">
        <v>51</v>
      </c>
      <c r="H47" s="91" t="s">
        <v>51</v>
      </c>
      <c r="I47" s="91" t="s">
        <v>161</v>
      </c>
      <c r="J47" s="22"/>
      <c r="K47" s="22"/>
      <c r="L47" s="22"/>
    </row>
    <row r="48" spans="1:12" s="28" customFormat="1" ht="15.75" customHeight="1">
      <c r="A48" s="11" t="s">
        <v>4</v>
      </c>
      <c r="B48" s="169" t="s">
        <v>164</v>
      </c>
      <c r="C48" s="139">
        <v>1392000</v>
      </c>
      <c r="D48" s="145">
        <v>696</v>
      </c>
      <c r="E48" s="138" t="s">
        <v>157</v>
      </c>
      <c r="F48" s="91" t="s">
        <v>50</v>
      </c>
      <c r="G48" s="91" t="s">
        <v>51</v>
      </c>
      <c r="H48" s="91" t="s">
        <v>51</v>
      </c>
      <c r="I48" s="91" t="s">
        <v>161</v>
      </c>
      <c r="J48" s="22"/>
      <c r="K48" s="22"/>
      <c r="L48" s="22"/>
    </row>
    <row r="49" spans="1:12" s="28" customFormat="1" ht="15.75" customHeight="1">
      <c r="A49" s="53" t="s">
        <v>5</v>
      </c>
      <c r="B49" s="170" t="s">
        <v>153</v>
      </c>
      <c r="C49" s="143">
        <v>15100</v>
      </c>
      <c r="D49" s="147"/>
      <c r="E49" s="133"/>
      <c r="F49" s="97"/>
      <c r="G49" s="97"/>
      <c r="H49" s="97"/>
      <c r="I49" s="97"/>
      <c r="J49" s="22"/>
      <c r="K49" s="22"/>
      <c r="L49" s="22"/>
    </row>
    <row r="50" spans="1:12" s="28" customFormat="1" ht="15.75" customHeight="1" thickBot="1">
      <c r="A50" s="9" t="s">
        <v>6</v>
      </c>
      <c r="B50" s="171" t="s">
        <v>23</v>
      </c>
      <c r="C50" s="140">
        <v>807201</v>
      </c>
      <c r="D50" s="151"/>
      <c r="E50" s="134"/>
      <c r="F50" s="93"/>
      <c r="G50" s="93"/>
      <c r="H50" s="93"/>
      <c r="I50" s="93"/>
      <c r="J50" s="22"/>
      <c r="K50" s="22"/>
      <c r="L50" s="22"/>
    </row>
    <row r="51" spans="1:12" s="28" customFormat="1" ht="15.75" customHeight="1" thickTop="1">
      <c r="A51" s="78"/>
      <c r="B51" s="64"/>
      <c r="C51" s="144"/>
      <c r="D51" s="144"/>
      <c r="E51" s="64"/>
      <c r="F51" s="64"/>
      <c r="G51" s="64"/>
      <c r="H51" s="64"/>
      <c r="I51" s="64"/>
      <c r="J51" s="22"/>
      <c r="K51" s="22"/>
      <c r="L51" s="22"/>
    </row>
    <row r="52" spans="1:12" s="28" customFormat="1" ht="15.75" customHeight="1" thickBot="1">
      <c r="A52" s="22"/>
      <c r="B52" s="64"/>
      <c r="C52" s="144"/>
      <c r="D52" s="144"/>
      <c r="E52" s="64"/>
      <c r="F52" s="64"/>
      <c r="G52" s="64"/>
      <c r="H52" s="64"/>
      <c r="I52" s="64"/>
      <c r="J52" s="22"/>
      <c r="K52" s="22"/>
      <c r="L52" s="22"/>
    </row>
    <row r="53" spans="1:12" s="28" customFormat="1" ht="15.75" customHeight="1" thickBot="1" thickTop="1">
      <c r="A53" s="26" t="s">
        <v>5</v>
      </c>
      <c r="B53" s="69" t="s">
        <v>87</v>
      </c>
      <c r="C53" s="27"/>
      <c r="D53" s="27"/>
      <c r="E53" s="129"/>
      <c r="F53" s="195" t="s">
        <v>15</v>
      </c>
      <c r="G53" s="195"/>
      <c r="H53" s="195"/>
      <c r="I53" s="195"/>
      <c r="J53" s="22"/>
      <c r="K53" s="22"/>
      <c r="L53" s="22"/>
    </row>
    <row r="54" spans="1:12" s="28" customFormat="1" ht="60" customHeight="1" thickBot="1" thickTop="1">
      <c r="A54" s="21" t="s">
        <v>0</v>
      </c>
      <c r="B54" s="59" t="s">
        <v>16</v>
      </c>
      <c r="C54" s="24" t="s">
        <v>242</v>
      </c>
      <c r="D54" s="172" t="s">
        <v>17</v>
      </c>
      <c r="E54" s="25" t="s">
        <v>18</v>
      </c>
      <c r="F54" s="59" t="s">
        <v>19</v>
      </c>
      <c r="G54" s="59" t="s">
        <v>20</v>
      </c>
      <c r="H54" s="59" t="s">
        <v>21</v>
      </c>
      <c r="I54" s="59" t="s">
        <v>22</v>
      </c>
      <c r="J54" s="22"/>
      <c r="K54" s="22"/>
      <c r="L54" s="22"/>
    </row>
    <row r="55" spans="1:12" s="28" customFormat="1" ht="15.75" customHeight="1" thickTop="1">
      <c r="A55" s="1" t="s">
        <v>1</v>
      </c>
      <c r="B55" s="61" t="s">
        <v>89</v>
      </c>
      <c r="C55" s="142">
        <v>8759960</v>
      </c>
      <c r="D55" s="150">
        <v>4379.98</v>
      </c>
      <c r="E55" s="130">
        <v>1985</v>
      </c>
      <c r="F55" s="89" t="s">
        <v>50</v>
      </c>
      <c r="G55" s="89" t="s">
        <v>91</v>
      </c>
      <c r="H55" s="89" t="s">
        <v>91</v>
      </c>
      <c r="I55" s="89" t="s">
        <v>92</v>
      </c>
      <c r="J55" s="22"/>
      <c r="K55" s="22"/>
      <c r="L55" s="22"/>
    </row>
    <row r="56" spans="1:12" s="28" customFormat="1" ht="15.75" customHeight="1">
      <c r="A56" s="11" t="s">
        <v>2</v>
      </c>
      <c r="B56" s="70" t="s">
        <v>198</v>
      </c>
      <c r="C56" s="139">
        <v>12638</v>
      </c>
      <c r="D56" s="146"/>
      <c r="E56" s="132">
        <v>2008</v>
      </c>
      <c r="F56" s="96"/>
      <c r="G56" s="96"/>
      <c r="H56" s="96"/>
      <c r="I56" s="96"/>
      <c r="J56" s="22"/>
      <c r="K56" s="22"/>
      <c r="L56" s="22"/>
    </row>
    <row r="57" spans="1:12" s="28" customFormat="1" ht="15.75" customHeight="1">
      <c r="A57" s="53" t="s">
        <v>3</v>
      </c>
      <c r="B57" s="62" t="s">
        <v>199</v>
      </c>
      <c r="C57" s="143">
        <v>5300</v>
      </c>
      <c r="D57" s="147"/>
      <c r="E57" s="133">
        <v>2010</v>
      </c>
      <c r="F57" s="97"/>
      <c r="G57" s="97"/>
      <c r="H57" s="97"/>
      <c r="I57" s="97"/>
      <c r="J57" s="22"/>
      <c r="K57" s="22"/>
      <c r="L57" s="22"/>
    </row>
    <row r="58" spans="1:12" s="28" customFormat="1" ht="15.75" customHeight="1" thickBot="1">
      <c r="A58" s="9" t="s">
        <v>4</v>
      </c>
      <c r="B58" s="68" t="s">
        <v>23</v>
      </c>
      <c r="C58" s="140">
        <v>230000</v>
      </c>
      <c r="D58" s="151"/>
      <c r="E58" s="134"/>
      <c r="F58" s="93"/>
      <c r="G58" s="93"/>
      <c r="H58" s="93"/>
      <c r="I58" s="93"/>
      <c r="J58" s="22"/>
      <c r="K58" s="22"/>
      <c r="L58" s="22"/>
    </row>
    <row r="59" spans="1:12" s="28" customFormat="1" ht="15.75" customHeight="1" thickTop="1">
      <c r="A59" s="52" t="s">
        <v>90</v>
      </c>
      <c r="B59" s="64"/>
      <c r="C59" s="144"/>
      <c r="D59" s="175"/>
      <c r="E59" s="64"/>
      <c r="F59" s="64"/>
      <c r="G59" s="64"/>
      <c r="H59" s="64"/>
      <c r="I59" s="64"/>
      <c r="J59" s="22"/>
      <c r="K59" s="22"/>
      <c r="L59" s="22"/>
    </row>
    <row r="60" spans="1:12" s="28" customFormat="1" ht="15.75" customHeight="1">
      <c r="A60" s="22"/>
      <c r="B60" s="64"/>
      <c r="C60" s="144"/>
      <c r="D60" s="144"/>
      <c r="E60" s="64"/>
      <c r="F60" s="64"/>
      <c r="G60" s="64"/>
      <c r="H60" s="64"/>
      <c r="I60" s="64"/>
      <c r="J60" s="22"/>
      <c r="K60" s="22"/>
      <c r="L60" s="22"/>
    </row>
    <row r="61" spans="1:12" s="28" customFormat="1" ht="15.75" customHeight="1" thickBot="1">
      <c r="A61" s="22"/>
      <c r="B61" s="64"/>
      <c r="C61" s="144"/>
      <c r="D61" s="144"/>
      <c r="E61" s="64"/>
      <c r="F61" s="64"/>
      <c r="G61" s="64"/>
      <c r="H61" s="64"/>
      <c r="I61" s="64"/>
      <c r="J61" s="22"/>
      <c r="K61" s="22"/>
      <c r="L61" s="22"/>
    </row>
    <row r="62" spans="1:12" s="28" customFormat="1" ht="15.75" customHeight="1" thickBot="1" thickTop="1">
      <c r="A62" s="26" t="s">
        <v>6</v>
      </c>
      <c r="B62" s="69" t="s">
        <v>93</v>
      </c>
      <c r="C62" s="27"/>
      <c r="D62" s="27"/>
      <c r="E62" s="129"/>
      <c r="F62" s="195" t="s">
        <v>15</v>
      </c>
      <c r="G62" s="195"/>
      <c r="H62" s="195"/>
      <c r="I62" s="195"/>
      <c r="J62" s="22"/>
      <c r="K62" s="22"/>
      <c r="L62" s="22"/>
    </row>
    <row r="63" spans="1:12" s="28" customFormat="1" ht="60" customHeight="1" thickBot="1" thickTop="1">
      <c r="A63" s="21" t="s">
        <v>0</v>
      </c>
      <c r="B63" s="59" t="s">
        <v>16</v>
      </c>
      <c r="C63" s="24" t="s">
        <v>242</v>
      </c>
      <c r="D63" s="172" t="s">
        <v>17</v>
      </c>
      <c r="E63" s="25" t="s">
        <v>18</v>
      </c>
      <c r="F63" s="59" t="s">
        <v>19</v>
      </c>
      <c r="G63" s="59" t="s">
        <v>20</v>
      </c>
      <c r="H63" s="59" t="s">
        <v>21</v>
      </c>
      <c r="I63" s="59" t="s">
        <v>22</v>
      </c>
      <c r="J63" s="22"/>
      <c r="K63" s="22"/>
      <c r="L63" s="22"/>
    </row>
    <row r="64" spans="1:12" s="28" customFormat="1" ht="15.75" customHeight="1" thickTop="1">
      <c r="A64" s="10" t="s">
        <v>1</v>
      </c>
      <c r="B64" s="61" t="s">
        <v>207</v>
      </c>
      <c r="C64" s="176">
        <v>2788700</v>
      </c>
      <c r="D64" s="150">
        <v>1394.35</v>
      </c>
      <c r="E64" s="88" t="s">
        <v>94</v>
      </c>
      <c r="F64" s="89" t="s">
        <v>50</v>
      </c>
      <c r="G64" s="89" t="s">
        <v>51</v>
      </c>
      <c r="H64" s="89" t="s">
        <v>51</v>
      </c>
      <c r="I64" s="89" t="s">
        <v>97</v>
      </c>
      <c r="J64" s="22"/>
      <c r="K64" s="22"/>
      <c r="L64" s="22"/>
    </row>
    <row r="65" spans="1:12" s="28" customFormat="1" ht="15.75" customHeight="1">
      <c r="A65" s="11" t="s">
        <v>2</v>
      </c>
      <c r="B65" s="66" t="s">
        <v>172</v>
      </c>
      <c r="C65" s="179">
        <v>663060</v>
      </c>
      <c r="D65" s="146">
        <v>331.53</v>
      </c>
      <c r="E65" s="138" t="s">
        <v>94</v>
      </c>
      <c r="F65" s="90" t="s">
        <v>50</v>
      </c>
      <c r="G65" s="90" t="s">
        <v>51</v>
      </c>
      <c r="H65" s="90" t="s">
        <v>51</v>
      </c>
      <c r="I65" s="91" t="s">
        <v>99</v>
      </c>
      <c r="J65" s="22"/>
      <c r="K65" s="22"/>
      <c r="L65" s="22"/>
    </row>
    <row r="66" spans="1:12" s="28" customFormat="1" ht="15.75" customHeight="1" thickBot="1">
      <c r="A66" s="9" t="s">
        <v>3</v>
      </c>
      <c r="B66" s="63" t="s">
        <v>23</v>
      </c>
      <c r="C66" s="140">
        <v>162896.69</v>
      </c>
      <c r="D66" s="151"/>
      <c r="E66" s="134"/>
      <c r="F66" s="93"/>
      <c r="G66" s="93"/>
      <c r="H66" s="93"/>
      <c r="I66" s="93"/>
      <c r="J66" s="22"/>
      <c r="K66" s="22"/>
      <c r="L66" s="22"/>
    </row>
    <row r="67" spans="1:12" s="28" customFormat="1" ht="15.75" customHeight="1" thickTop="1">
      <c r="A67" s="52"/>
      <c r="B67" s="76"/>
      <c r="C67" s="144"/>
      <c r="D67" s="144"/>
      <c r="E67" s="64"/>
      <c r="F67" s="64"/>
      <c r="G67" s="64"/>
      <c r="H67" s="64"/>
      <c r="I67" s="64"/>
      <c r="J67" s="22"/>
      <c r="K67" s="22"/>
      <c r="L67" s="22"/>
    </row>
    <row r="68" spans="1:12" s="28" customFormat="1" ht="15.75" customHeight="1">
      <c r="A68" s="52"/>
      <c r="B68" s="76"/>
      <c r="C68" s="144"/>
      <c r="D68" s="144"/>
      <c r="E68" s="64"/>
      <c r="F68" s="64"/>
      <c r="G68" s="64"/>
      <c r="H68" s="64"/>
      <c r="I68" s="64"/>
      <c r="J68" s="22"/>
      <c r="K68" s="22"/>
      <c r="L68" s="22"/>
    </row>
    <row r="69" spans="1:12" s="28" customFormat="1" ht="15.75" customHeight="1" thickBot="1">
      <c r="A69" s="22"/>
      <c r="B69" s="64"/>
      <c r="C69" s="144"/>
      <c r="D69" s="144"/>
      <c r="E69" s="64"/>
      <c r="F69" s="64"/>
      <c r="G69" s="64"/>
      <c r="H69" s="64"/>
      <c r="I69" s="64"/>
      <c r="J69" s="22"/>
      <c r="K69" s="22"/>
      <c r="L69" s="22"/>
    </row>
    <row r="70" spans="1:12" s="28" customFormat="1" ht="15.75" customHeight="1" thickBot="1" thickTop="1">
      <c r="A70" s="26" t="s">
        <v>7</v>
      </c>
      <c r="B70" s="77" t="s">
        <v>114</v>
      </c>
      <c r="C70" s="27"/>
      <c r="D70" s="27"/>
      <c r="E70" s="129"/>
      <c r="F70" s="195" t="s">
        <v>15</v>
      </c>
      <c r="G70" s="195"/>
      <c r="H70" s="195"/>
      <c r="I70" s="195"/>
      <c r="J70" s="22"/>
      <c r="K70" s="22"/>
      <c r="L70" s="22"/>
    </row>
    <row r="71" spans="1:12" s="28" customFormat="1" ht="39.75" thickBot="1" thickTop="1">
      <c r="A71" s="21" t="s">
        <v>0</v>
      </c>
      <c r="B71" s="59" t="s">
        <v>16</v>
      </c>
      <c r="C71" s="24" t="s">
        <v>242</v>
      </c>
      <c r="D71" s="172" t="s">
        <v>17</v>
      </c>
      <c r="E71" s="25" t="s">
        <v>18</v>
      </c>
      <c r="F71" s="59" t="s">
        <v>19</v>
      </c>
      <c r="G71" s="59" t="s">
        <v>20</v>
      </c>
      <c r="H71" s="59" t="s">
        <v>21</v>
      </c>
      <c r="I71" s="59" t="s">
        <v>22</v>
      </c>
      <c r="J71" s="22"/>
      <c r="K71" s="22"/>
      <c r="L71" s="22"/>
    </row>
    <row r="72" spans="1:12" s="28" customFormat="1" ht="26.25" thickTop="1">
      <c r="A72" s="1" t="s">
        <v>1</v>
      </c>
      <c r="B72" s="61" t="s">
        <v>245</v>
      </c>
      <c r="C72" s="142">
        <v>2324000</v>
      </c>
      <c r="D72" s="150">
        <v>1162</v>
      </c>
      <c r="E72" s="130">
        <v>2001</v>
      </c>
      <c r="F72" s="89" t="s">
        <v>116</v>
      </c>
      <c r="G72" s="89" t="s">
        <v>118</v>
      </c>
      <c r="H72" s="89" t="s">
        <v>120</v>
      </c>
      <c r="I72" s="89" t="s">
        <v>122</v>
      </c>
      <c r="J72" s="22"/>
      <c r="K72" s="22"/>
      <c r="L72" s="22"/>
    </row>
    <row r="73" spans="1:12" s="28" customFormat="1" ht="76.5">
      <c r="A73" s="11" t="s">
        <v>2</v>
      </c>
      <c r="B73" s="70" t="s">
        <v>244</v>
      </c>
      <c r="C73" s="141">
        <v>600000</v>
      </c>
      <c r="D73" s="145">
        <v>143.8</v>
      </c>
      <c r="E73" s="132">
        <v>2011</v>
      </c>
      <c r="F73" s="91" t="s">
        <v>117</v>
      </c>
      <c r="G73" s="91" t="s">
        <v>119</v>
      </c>
      <c r="H73" s="91" t="s">
        <v>121</v>
      </c>
      <c r="I73" s="91" t="s">
        <v>123</v>
      </c>
      <c r="J73" s="22"/>
      <c r="K73" s="22"/>
      <c r="L73" s="22"/>
    </row>
    <row r="74" spans="1:12" s="28" customFormat="1" ht="25.5">
      <c r="A74" s="11" t="s">
        <v>3</v>
      </c>
      <c r="B74" s="70" t="s">
        <v>273</v>
      </c>
      <c r="C74" s="141">
        <v>1046000</v>
      </c>
      <c r="D74" s="145">
        <v>523</v>
      </c>
      <c r="E74" s="138" t="s">
        <v>220</v>
      </c>
      <c r="F74" s="91" t="s">
        <v>173</v>
      </c>
      <c r="G74" s="91" t="s">
        <v>45</v>
      </c>
      <c r="H74" s="91" t="s">
        <v>45</v>
      </c>
      <c r="I74" s="91" t="s">
        <v>52</v>
      </c>
      <c r="J74" s="22"/>
      <c r="K74" s="22"/>
      <c r="L74" s="22"/>
    </row>
    <row r="75" spans="1:12" s="28" customFormat="1" ht="15.75" customHeight="1">
      <c r="A75" s="52"/>
      <c r="B75" s="64"/>
      <c r="C75" s="144"/>
      <c r="D75" s="144"/>
      <c r="E75" s="64"/>
      <c r="F75" s="64"/>
      <c r="G75" s="64"/>
      <c r="H75" s="64"/>
      <c r="I75" s="64"/>
      <c r="J75" s="22"/>
      <c r="K75" s="22"/>
      <c r="L75" s="22"/>
    </row>
    <row r="76" spans="1:12" s="28" customFormat="1" ht="15.75" customHeight="1">
      <c r="A76" s="52"/>
      <c r="B76" s="64"/>
      <c r="C76" s="144"/>
      <c r="D76" s="144"/>
      <c r="E76" s="64"/>
      <c r="F76" s="64"/>
      <c r="G76" s="64"/>
      <c r="H76" s="64"/>
      <c r="I76" s="64"/>
      <c r="J76" s="22"/>
      <c r="K76" s="22"/>
      <c r="L76" s="22"/>
    </row>
    <row r="77" spans="1:12" s="28" customFormat="1" ht="15.75" customHeight="1">
      <c r="A77" s="52"/>
      <c r="B77" s="64"/>
      <c r="C77" s="144"/>
      <c r="D77" s="144"/>
      <c r="E77" s="64"/>
      <c r="F77" s="64"/>
      <c r="G77" s="64"/>
      <c r="H77" s="64"/>
      <c r="I77" s="64"/>
      <c r="J77" s="22"/>
      <c r="K77" s="22"/>
      <c r="L77" s="22"/>
    </row>
    <row r="78" spans="1:12" ht="15.75" customHeight="1" thickBot="1">
      <c r="A78" s="22"/>
      <c r="B78" s="64"/>
      <c r="C78" s="144"/>
      <c r="D78" s="144"/>
      <c r="E78" s="64"/>
      <c r="F78" s="64"/>
      <c r="G78" s="64"/>
      <c r="H78" s="64"/>
      <c r="I78" s="64"/>
      <c r="J78" s="22"/>
      <c r="K78" s="22"/>
      <c r="L78" s="22"/>
    </row>
    <row r="79" spans="1:12" ht="15.75" customHeight="1" thickBot="1" thickTop="1">
      <c r="A79" s="26" t="s">
        <v>8</v>
      </c>
      <c r="B79" s="69" t="s">
        <v>132</v>
      </c>
      <c r="C79" s="27"/>
      <c r="D79" s="27"/>
      <c r="E79" s="129"/>
      <c r="F79" s="195" t="s">
        <v>15</v>
      </c>
      <c r="G79" s="195"/>
      <c r="H79" s="195"/>
      <c r="I79" s="195"/>
      <c r="J79" s="22"/>
      <c r="K79" s="22"/>
      <c r="L79" s="22"/>
    </row>
    <row r="80" spans="1:12" ht="39.75" thickBot="1" thickTop="1">
      <c r="A80" s="21" t="s">
        <v>0</v>
      </c>
      <c r="B80" s="59" t="s">
        <v>16</v>
      </c>
      <c r="C80" s="24" t="s">
        <v>242</v>
      </c>
      <c r="D80" s="172" t="s">
        <v>17</v>
      </c>
      <c r="E80" s="25" t="s">
        <v>18</v>
      </c>
      <c r="F80" s="59" t="s">
        <v>19</v>
      </c>
      <c r="G80" s="59" t="s">
        <v>20</v>
      </c>
      <c r="H80" s="59" t="s">
        <v>21</v>
      </c>
      <c r="I80" s="59" t="s">
        <v>22</v>
      </c>
      <c r="J80" s="22"/>
      <c r="K80" s="22"/>
      <c r="L80" s="22"/>
    </row>
    <row r="81" spans="1:12" ht="15.75" customHeight="1" thickTop="1">
      <c r="A81" s="1" t="s">
        <v>1</v>
      </c>
      <c r="B81" s="61" t="s">
        <v>221</v>
      </c>
      <c r="C81" s="176">
        <v>312080</v>
      </c>
      <c r="D81" s="178">
        <v>156.04</v>
      </c>
      <c r="E81" s="130">
        <v>1858</v>
      </c>
      <c r="F81" s="89" t="s">
        <v>50</v>
      </c>
      <c r="G81" s="89" t="s">
        <v>51</v>
      </c>
      <c r="H81" s="89" t="s">
        <v>51</v>
      </c>
      <c r="I81" s="89" t="s">
        <v>92</v>
      </c>
      <c r="J81" s="22"/>
      <c r="K81" s="22"/>
      <c r="L81" s="22"/>
    </row>
    <row r="82" spans="1:12" ht="15.75" customHeight="1">
      <c r="A82" s="11" t="s">
        <v>2</v>
      </c>
      <c r="B82" s="70" t="s">
        <v>222</v>
      </c>
      <c r="C82" s="179">
        <v>314520</v>
      </c>
      <c r="D82" s="180">
        <v>157.26</v>
      </c>
      <c r="E82" s="138">
        <v>1865</v>
      </c>
      <c r="F82" s="91" t="s">
        <v>50</v>
      </c>
      <c r="G82" s="91" t="s">
        <v>51</v>
      </c>
      <c r="H82" s="91" t="s">
        <v>51</v>
      </c>
      <c r="I82" s="91" t="s">
        <v>92</v>
      </c>
      <c r="J82" s="22"/>
      <c r="K82" s="22"/>
      <c r="L82" s="22"/>
    </row>
    <row r="83" spans="1:12" ht="15.75" customHeight="1">
      <c r="A83" s="11" t="s">
        <v>3</v>
      </c>
      <c r="B83" s="70" t="s">
        <v>223</v>
      </c>
      <c r="C83" s="179">
        <v>444080</v>
      </c>
      <c r="D83" s="180">
        <f>222.04</f>
        <v>222.04</v>
      </c>
      <c r="E83" s="138">
        <v>1870</v>
      </c>
      <c r="F83" s="91" t="s">
        <v>50</v>
      </c>
      <c r="G83" s="91" t="s">
        <v>51</v>
      </c>
      <c r="H83" s="91" t="s">
        <v>51</v>
      </c>
      <c r="I83" s="91" t="s">
        <v>92</v>
      </c>
      <c r="J83" s="22"/>
      <c r="K83" s="22"/>
      <c r="L83" s="22"/>
    </row>
    <row r="84" spans="1:12" ht="15.75" customHeight="1">
      <c r="A84" s="11" t="s">
        <v>4</v>
      </c>
      <c r="B84" s="70" t="s">
        <v>224</v>
      </c>
      <c r="C84" s="179">
        <v>543840</v>
      </c>
      <c r="D84" s="180">
        <v>271.92</v>
      </c>
      <c r="E84" s="138">
        <v>1875</v>
      </c>
      <c r="F84" s="91" t="s">
        <v>50</v>
      </c>
      <c r="G84" s="91" t="s">
        <v>51</v>
      </c>
      <c r="H84" s="91" t="s">
        <v>51</v>
      </c>
      <c r="I84" s="91" t="s">
        <v>92</v>
      </c>
      <c r="J84" s="22"/>
      <c r="K84" s="22"/>
      <c r="L84" s="22"/>
    </row>
    <row r="85" spans="1:12" ht="15.75" customHeight="1">
      <c r="A85" s="11" t="s">
        <v>5</v>
      </c>
      <c r="B85" s="70" t="s">
        <v>225</v>
      </c>
      <c r="C85" s="179">
        <v>391100</v>
      </c>
      <c r="D85" s="180">
        <v>195.55</v>
      </c>
      <c r="E85" s="138">
        <v>1882</v>
      </c>
      <c r="F85" s="91" t="s">
        <v>50</v>
      </c>
      <c r="G85" s="91" t="s">
        <v>51</v>
      </c>
      <c r="H85" s="91" t="s">
        <v>51</v>
      </c>
      <c r="I85" s="91" t="s">
        <v>92</v>
      </c>
      <c r="J85" s="22"/>
      <c r="K85" s="22"/>
      <c r="L85" s="22"/>
    </row>
    <row r="86" spans="1:12" ht="15.75" customHeight="1">
      <c r="A86" s="11" t="s">
        <v>6</v>
      </c>
      <c r="B86" s="70" t="s">
        <v>226</v>
      </c>
      <c r="C86" s="179">
        <v>556240</v>
      </c>
      <c r="D86" s="180">
        <v>278.18</v>
      </c>
      <c r="E86" s="138">
        <v>1912</v>
      </c>
      <c r="F86" s="91" t="s">
        <v>50</v>
      </c>
      <c r="G86" s="91" t="s">
        <v>51</v>
      </c>
      <c r="H86" s="91" t="s">
        <v>51</v>
      </c>
      <c r="I86" s="91" t="s">
        <v>237</v>
      </c>
      <c r="J86" s="22"/>
      <c r="K86" s="22"/>
      <c r="L86" s="22"/>
    </row>
    <row r="87" spans="1:12" ht="15.75" customHeight="1">
      <c r="A87" s="11" t="s">
        <v>7</v>
      </c>
      <c r="B87" s="70" t="s">
        <v>227</v>
      </c>
      <c r="C87" s="179">
        <v>398940</v>
      </c>
      <c r="D87" s="180">
        <v>199.47</v>
      </c>
      <c r="E87" s="138">
        <v>1880</v>
      </c>
      <c r="F87" s="91" t="s">
        <v>50</v>
      </c>
      <c r="G87" s="91" t="s">
        <v>51</v>
      </c>
      <c r="H87" s="91" t="s">
        <v>51</v>
      </c>
      <c r="I87" s="91" t="s">
        <v>92</v>
      </c>
      <c r="J87" s="22"/>
      <c r="K87" s="22"/>
      <c r="L87" s="22"/>
    </row>
    <row r="88" spans="1:12" ht="15.75" customHeight="1">
      <c r="A88" s="11" t="s">
        <v>8</v>
      </c>
      <c r="B88" s="70" t="s">
        <v>228</v>
      </c>
      <c r="C88" s="179">
        <v>516059.99999999994</v>
      </c>
      <c r="D88" s="180">
        <v>258.03</v>
      </c>
      <c r="E88" s="138">
        <v>1892</v>
      </c>
      <c r="F88" s="91" t="s">
        <v>50</v>
      </c>
      <c r="G88" s="91" t="s">
        <v>51</v>
      </c>
      <c r="H88" s="91" t="s">
        <v>51</v>
      </c>
      <c r="I88" s="91" t="s">
        <v>92</v>
      </c>
      <c r="J88" s="22"/>
      <c r="K88" s="22"/>
      <c r="L88" s="22"/>
    </row>
    <row r="89" spans="1:12" ht="15.75" customHeight="1">
      <c r="A89" s="11" t="s">
        <v>9</v>
      </c>
      <c r="B89" s="70" t="s">
        <v>229</v>
      </c>
      <c r="C89" s="179">
        <v>268960</v>
      </c>
      <c r="D89" s="180">
        <v>134.48</v>
      </c>
      <c r="E89" s="138">
        <v>1830</v>
      </c>
      <c r="F89" s="91" t="s">
        <v>50</v>
      </c>
      <c r="G89" s="91" t="s">
        <v>51</v>
      </c>
      <c r="H89" s="91" t="s">
        <v>238</v>
      </c>
      <c r="I89" s="91" t="s">
        <v>52</v>
      </c>
      <c r="J89" s="22"/>
      <c r="K89" s="22"/>
      <c r="L89" s="22"/>
    </row>
    <row r="90" spans="1:12" ht="15.75" customHeight="1">
      <c r="A90" s="11" t="s">
        <v>10</v>
      </c>
      <c r="B90" s="70" t="s">
        <v>230</v>
      </c>
      <c r="C90" s="179">
        <v>407500</v>
      </c>
      <c r="D90" s="180">
        <v>203.75</v>
      </c>
      <c r="E90" s="138">
        <v>1841</v>
      </c>
      <c r="F90" s="91" t="s">
        <v>50</v>
      </c>
      <c r="G90" s="91" t="s">
        <v>51</v>
      </c>
      <c r="H90" s="91" t="s">
        <v>51</v>
      </c>
      <c r="I90" s="91" t="s">
        <v>92</v>
      </c>
      <c r="J90" s="22"/>
      <c r="K90" s="22"/>
      <c r="L90" s="22"/>
    </row>
    <row r="91" spans="1:12" ht="15.75" customHeight="1">
      <c r="A91" s="11" t="s">
        <v>11</v>
      </c>
      <c r="B91" s="70" t="s">
        <v>231</v>
      </c>
      <c r="C91" s="179">
        <v>486820</v>
      </c>
      <c r="D91" s="180">
        <v>243.41</v>
      </c>
      <c r="E91" s="138">
        <v>1910</v>
      </c>
      <c r="F91" s="91" t="s">
        <v>50</v>
      </c>
      <c r="G91" s="91" t="s">
        <v>51</v>
      </c>
      <c r="H91" s="91" t="s">
        <v>45</v>
      </c>
      <c r="I91" s="91" t="s">
        <v>178</v>
      </c>
      <c r="J91" s="22"/>
      <c r="K91" s="22"/>
      <c r="L91" s="22"/>
    </row>
    <row r="92" spans="1:12" ht="15.75" customHeight="1">
      <c r="A92" s="11" t="s">
        <v>12</v>
      </c>
      <c r="B92" s="70" t="s">
        <v>232</v>
      </c>
      <c r="C92" s="179">
        <v>212340</v>
      </c>
      <c r="D92" s="180">
        <v>106.17</v>
      </c>
      <c r="E92" s="138">
        <v>1860</v>
      </c>
      <c r="F92" s="91" t="s">
        <v>50</v>
      </c>
      <c r="G92" s="91" t="s">
        <v>51</v>
      </c>
      <c r="H92" s="91" t="s">
        <v>45</v>
      </c>
      <c r="I92" s="91" t="s">
        <v>178</v>
      </c>
      <c r="J92" s="22"/>
      <c r="K92" s="22"/>
      <c r="L92" s="22"/>
    </row>
    <row r="93" spans="1:12" ht="15.75" customHeight="1">
      <c r="A93" s="11" t="s">
        <v>13</v>
      </c>
      <c r="B93" s="70" t="s">
        <v>233</v>
      </c>
      <c r="C93" s="179">
        <v>256700</v>
      </c>
      <c r="D93" s="180">
        <v>128.35</v>
      </c>
      <c r="E93" s="138">
        <v>1890</v>
      </c>
      <c r="F93" s="91" t="s">
        <v>50</v>
      </c>
      <c r="G93" s="91" t="s">
        <v>51</v>
      </c>
      <c r="H93" s="91" t="s">
        <v>45</v>
      </c>
      <c r="I93" s="91" t="s">
        <v>178</v>
      </c>
      <c r="J93" s="22"/>
      <c r="K93" s="22"/>
      <c r="L93" s="22"/>
    </row>
    <row r="94" spans="1:12" ht="15.75" customHeight="1">
      <c r="A94" s="11" t="s">
        <v>32</v>
      </c>
      <c r="B94" s="70" t="s">
        <v>234</v>
      </c>
      <c r="C94" s="179">
        <v>458060</v>
      </c>
      <c r="D94" s="180">
        <v>229.03</v>
      </c>
      <c r="E94" s="138">
        <v>1872</v>
      </c>
      <c r="F94" s="91" t="s">
        <v>50</v>
      </c>
      <c r="G94" s="91" t="s">
        <v>51</v>
      </c>
      <c r="H94" s="91" t="s">
        <v>45</v>
      </c>
      <c r="I94" s="91" t="s">
        <v>178</v>
      </c>
      <c r="J94" s="22"/>
      <c r="K94" s="22"/>
      <c r="L94" s="22"/>
    </row>
    <row r="95" spans="1:12" ht="15.75" customHeight="1">
      <c r="A95" s="11" t="s">
        <v>33</v>
      </c>
      <c r="B95" s="70" t="s">
        <v>235</v>
      </c>
      <c r="C95" s="179">
        <v>228600</v>
      </c>
      <c r="D95" s="180">
        <v>114.3</v>
      </c>
      <c r="E95" s="138">
        <v>1870</v>
      </c>
      <c r="F95" s="91" t="s">
        <v>50</v>
      </c>
      <c r="G95" s="91" t="s">
        <v>51</v>
      </c>
      <c r="H95" s="91" t="s">
        <v>45</v>
      </c>
      <c r="I95" s="91" t="s">
        <v>178</v>
      </c>
      <c r="J95" s="22"/>
      <c r="K95" s="22"/>
      <c r="L95" s="22"/>
    </row>
    <row r="96" spans="1:12" ht="15" customHeight="1">
      <c r="A96" s="11" t="s">
        <v>34</v>
      </c>
      <c r="B96" s="70" t="s">
        <v>236</v>
      </c>
      <c r="C96" s="177">
        <v>240580</v>
      </c>
      <c r="D96" s="180">
        <v>120.29</v>
      </c>
      <c r="E96" s="138">
        <v>1909</v>
      </c>
      <c r="F96" s="91" t="s">
        <v>50</v>
      </c>
      <c r="G96" s="91" t="s">
        <v>51</v>
      </c>
      <c r="H96" s="91" t="s">
        <v>51</v>
      </c>
      <c r="I96" s="91" t="s">
        <v>92</v>
      </c>
      <c r="J96" s="22"/>
      <c r="K96" s="22"/>
      <c r="L96" s="22"/>
    </row>
    <row r="97" spans="1:12" s="156" customFormat="1" ht="15" customHeight="1">
      <c r="A97" s="11" t="s">
        <v>35</v>
      </c>
      <c r="B97" s="191" t="s">
        <v>194</v>
      </c>
      <c r="C97" s="141">
        <f>2000*D97</f>
        <v>1335380</v>
      </c>
      <c r="D97" s="146">
        <v>667.69</v>
      </c>
      <c r="E97" s="132">
        <v>1895</v>
      </c>
      <c r="F97" s="91" t="s">
        <v>176</v>
      </c>
      <c r="G97" s="91" t="s">
        <v>177</v>
      </c>
      <c r="H97" s="91" t="s">
        <v>272</v>
      </c>
      <c r="I97" s="91" t="s">
        <v>271</v>
      </c>
      <c r="J97" s="22"/>
      <c r="K97" s="22"/>
      <c r="L97" s="22"/>
    </row>
    <row r="98" spans="1:12" ht="15" customHeight="1">
      <c r="A98" s="11" t="s">
        <v>260</v>
      </c>
      <c r="B98" s="62" t="s">
        <v>250</v>
      </c>
      <c r="C98" s="181">
        <v>328000</v>
      </c>
      <c r="D98" s="182">
        <v>164</v>
      </c>
      <c r="E98" s="153"/>
      <c r="F98" s="92" t="s">
        <v>50</v>
      </c>
      <c r="G98" s="92" t="s">
        <v>181</v>
      </c>
      <c r="H98" s="92" t="s">
        <v>45</v>
      </c>
      <c r="I98" s="92" t="s">
        <v>92</v>
      </c>
      <c r="J98" s="22"/>
      <c r="K98" s="22"/>
      <c r="L98" s="22"/>
    </row>
    <row r="99" spans="1:12" ht="15.75" customHeight="1" thickBot="1">
      <c r="A99" s="11" t="s">
        <v>270</v>
      </c>
      <c r="B99" s="63" t="s">
        <v>23</v>
      </c>
      <c r="C99" s="140">
        <v>132416.66</v>
      </c>
      <c r="D99" s="183"/>
      <c r="E99" s="134"/>
      <c r="F99" s="93"/>
      <c r="G99" s="93"/>
      <c r="H99" s="93"/>
      <c r="I99" s="93"/>
      <c r="J99" s="22"/>
      <c r="K99" s="22"/>
      <c r="L99" s="22"/>
    </row>
    <row r="100" spans="1:12" ht="51.75" customHeight="1" thickTop="1">
      <c r="A100" s="22"/>
      <c r="B100" s="190" t="s">
        <v>269</v>
      </c>
      <c r="C100" s="144"/>
      <c r="D100" s="144"/>
      <c r="E100" s="64"/>
      <c r="F100" s="64"/>
      <c r="G100" s="64"/>
      <c r="H100" s="64"/>
      <c r="I100" s="64"/>
      <c r="J100" s="22"/>
      <c r="K100" s="22"/>
      <c r="L100" s="22"/>
    </row>
    <row r="101" spans="1:5" ht="15">
      <c r="A101" s="17"/>
      <c r="B101" s="71"/>
      <c r="C101" s="18"/>
      <c r="D101" s="18"/>
      <c r="E101" s="71"/>
    </row>
  </sheetData>
  <sheetProtection/>
  <mergeCells count="9">
    <mergeCell ref="C7:C10"/>
    <mergeCell ref="F1:I1"/>
    <mergeCell ref="F15:I15"/>
    <mergeCell ref="F79:I79"/>
    <mergeCell ref="F62:I62"/>
    <mergeCell ref="F70:I70"/>
    <mergeCell ref="F23:I23"/>
    <mergeCell ref="F43:I43"/>
    <mergeCell ref="F53:I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86"/>
  <sheetViews>
    <sheetView zoomScalePageLayoutView="0" workbookViewId="0" topLeftCell="A22">
      <selection activeCell="E3" sqref="E3"/>
    </sheetView>
  </sheetViews>
  <sheetFormatPr defaultColWidth="9.140625" defaultRowHeight="15"/>
  <cols>
    <col min="1" max="1" width="3.7109375" style="19" customWidth="1"/>
    <col min="2" max="2" width="3.8515625" style="19" bestFit="1" customWidth="1"/>
    <col min="3" max="3" width="35.8515625" style="19" bestFit="1" customWidth="1"/>
    <col min="4" max="4" width="25.421875" style="19" customWidth="1"/>
    <col min="5" max="5" width="36.421875" style="19" customWidth="1"/>
    <col min="6" max="16384" width="9.140625" style="19" customWidth="1"/>
  </cols>
  <sheetData>
    <row r="1" spans="1:5" s="38" customFormat="1" ht="39" customHeight="1" thickTop="1">
      <c r="A1" s="36"/>
      <c r="B1" s="14" t="s">
        <v>0</v>
      </c>
      <c r="C1" s="15" t="s">
        <v>16</v>
      </c>
      <c r="D1" s="16" t="s">
        <v>24</v>
      </c>
      <c r="E1" s="37"/>
    </row>
    <row r="2" spans="2:5" s="38" customFormat="1" ht="15">
      <c r="B2" s="199" t="s">
        <v>48</v>
      </c>
      <c r="C2" s="200"/>
      <c r="D2" s="201"/>
      <c r="E2" s="37"/>
    </row>
    <row r="3" spans="2:5" s="38" customFormat="1" ht="15">
      <c r="B3" s="196" t="s">
        <v>167</v>
      </c>
      <c r="C3" s="197"/>
      <c r="D3" s="198"/>
      <c r="E3" s="85"/>
    </row>
    <row r="4" spans="2:5" s="38" customFormat="1" ht="15">
      <c r="B4" s="41" t="s">
        <v>1</v>
      </c>
      <c r="C4" s="12" t="s">
        <v>25</v>
      </c>
      <c r="D4" s="42">
        <f>75300</f>
        <v>75300</v>
      </c>
      <c r="E4" s="37"/>
    </row>
    <row r="5" spans="2:5" s="38" customFormat="1" ht="15">
      <c r="B5" s="41" t="s">
        <v>2</v>
      </c>
      <c r="C5" s="43" t="s">
        <v>27</v>
      </c>
      <c r="D5" s="42">
        <f>18900</f>
        <v>18900</v>
      </c>
      <c r="E5" s="37"/>
    </row>
    <row r="6" spans="2:5" s="38" customFormat="1" ht="15">
      <c r="B6" s="41" t="s">
        <v>3</v>
      </c>
      <c r="C6" s="43" t="s">
        <v>46</v>
      </c>
      <c r="D6" s="42">
        <f>350</f>
        <v>350</v>
      </c>
      <c r="E6" s="37"/>
    </row>
    <row r="7" spans="2:5" s="38" customFormat="1" ht="15">
      <c r="B7" s="41" t="s">
        <v>4</v>
      </c>
      <c r="C7" s="12" t="s">
        <v>26</v>
      </c>
      <c r="D7" s="44">
        <f>45600</f>
        <v>45600</v>
      </c>
      <c r="E7" s="37"/>
    </row>
    <row r="8" spans="2:5" s="38" customFormat="1" ht="15">
      <c r="B8" s="196" t="s">
        <v>168</v>
      </c>
      <c r="C8" s="197"/>
      <c r="D8" s="198"/>
      <c r="E8" s="37"/>
    </row>
    <row r="9" spans="2:5" s="38" customFormat="1" ht="15">
      <c r="B9" s="41" t="s">
        <v>1</v>
      </c>
      <c r="C9" s="12" t="s">
        <v>25</v>
      </c>
      <c r="D9" s="42">
        <f>121700+4400</f>
        <v>126100</v>
      </c>
      <c r="E9" s="37"/>
    </row>
    <row r="10" spans="2:5" s="38" customFormat="1" ht="15">
      <c r="B10" s="41" t="s">
        <v>2</v>
      </c>
      <c r="C10" s="43" t="s">
        <v>27</v>
      </c>
      <c r="D10" s="42">
        <f>32700</f>
        <v>32700</v>
      </c>
      <c r="E10" s="37"/>
    </row>
    <row r="11" spans="2:5" s="38" customFormat="1" ht="15">
      <c r="B11" s="41" t="s">
        <v>3</v>
      </c>
      <c r="C11" s="43" t="s">
        <v>169</v>
      </c>
      <c r="D11" s="42">
        <f>12300</f>
        <v>12300</v>
      </c>
      <c r="E11" s="37"/>
    </row>
    <row r="12" spans="2:5" s="38" customFormat="1" ht="15">
      <c r="B12" s="41" t="s">
        <v>4</v>
      </c>
      <c r="C12" s="12" t="s">
        <v>26</v>
      </c>
      <c r="D12" s="44">
        <f>2000+3800+650</f>
        <v>6450</v>
      </c>
      <c r="E12" s="37"/>
    </row>
    <row r="13" spans="2:5" s="38" customFormat="1" ht="15">
      <c r="B13" s="208" t="s">
        <v>108</v>
      </c>
      <c r="C13" s="209"/>
      <c r="D13" s="210"/>
      <c r="E13" s="37"/>
    </row>
    <row r="14" spans="2:5" s="38" customFormat="1" ht="15">
      <c r="B14" s="196" t="s">
        <v>167</v>
      </c>
      <c r="C14" s="197"/>
      <c r="D14" s="198"/>
      <c r="E14" s="37"/>
    </row>
    <row r="15" spans="2:5" s="38" customFormat="1" ht="15">
      <c r="B15" s="41" t="s">
        <v>1</v>
      </c>
      <c r="C15" s="12" t="s">
        <v>25</v>
      </c>
      <c r="D15" s="42">
        <f>25056.73+4200</f>
        <v>29256.73</v>
      </c>
      <c r="E15" s="37"/>
    </row>
    <row r="16" spans="2:5" s="38" customFormat="1" ht="15">
      <c r="B16" s="41" t="s">
        <v>2</v>
      </c>
      <c r="C16" s="43" t="s">
        <v>27</v>
      </c>
      <c r="D16" s="42">
        <f>3721.02</f>
        <v>3721.02</v>
      </c>
      <c r="E16" s="37"/>
    </row>
    <row r="17" spans="2:5" s="38" customFormat="1" ht="15">
      <c r="B17" s="41" t="s">
        <v>3</v>
      </c>
      <c r="C17" s="12" t="s">
        <v>26</v>
      </c>
      <c r="D17" s="44">
        <f>3460+1050</f>
        <v>4510</v>
      </c>
      <c r="E17" s="37"/>
    </row>
    <row r="18" spans="2:5" s="38" customFormat="1" ht="15">
      <c r="B18" s="41" t="s">
        <v>4</v>
      </c>
      <c r="C18" s="12" t="s">
        <v>112</v>
      </c>
      <c r="D18" s="44">
        <v>300</v>
      </c>
      <c r="E18" s="37"/>
    </row>
    <row r="19" spans="2:5" s="38" customFormat="1" ht="15">
      <c r="B19" s="196" t="s">
        <v>168</v>
      </c>
      <c r="C19" s="197"/>
      <c r="D19" s="198"/>
      <c r="E19" s="37"/>
    </row>
    <row r="20" spans="2:5" s="38" customFormat="1" ht="15">
      <c r="B20" s="41" t="s">
        <v>1</v>
      </c>
      <c r="C20" s="12" t="s">
        <v>25</v>
      </c>
      <c r="D20" s="42">
        <f>14108.97</f>
        <v>14108.97</v>
      </c>
      <c r="E20" s="37"/>
    </row>
    <row r="21" spans="2:5" s="38" customFormat="1" ht="15">
      <c r="B21" s="41" t="s">
        <v>2</v>
      </c>
      <c r="C21" s="43" t="s">
        <v>27</v>
      </c>
      <c r="D21" s="42">
        <f>7213.87</f>
        <v>7213.87</v>
      </c>
      <c r="E21" s="37"/>
    </row>
    <row r="22" spans="2:5" s="38" customFormat="1" ht="15">
      <c r="B22" s="41" t="s">
        <v>3</v>
      </c>
      <c r="C22" s="43" t="s">
        <v>170</v>
      </c>
      <c r="D22" s="42">
        <f>4836.04</f>
        <v>4836.04</v>
      </c>
      <c r="E22" s="37"/>
    </row>
    <row r="23" spans="2:5" s="38" customFormat="1" ht="15">
      <c r="B23" s="41" t="s">
        <v>4</v>
      </c>
      <c r="C23" s="43" t="s">
        <v>47</v>
      </c>
      <c r="D23" s="42">
        <v>2491</v>
      </c>
      <c r="E23" s="37"/>
    </row>
    <row r="24" spans="2:5" s="38" customFormat="1" ht="15">
      <c r="B24" s="41" t="s">
        <v>5</v>
      </c>
      <c r="C24" s="43" t="s">
        <v>109</v>
      </c>
      <c r="D24" s="42">
        <v>11732.87</v>
      </c>
      <c r="E24" s="37"/>
    </row>
    <row r="25" spans="2:5" s="38" customFormat="1" ht="15">
      <c r="B25" s="41" t="s">
        <v>6</v>
      </c>
      <c r="C25" s="43" t="s">
        <v>171</v>
      </c>
      <c r="D25" s="42">
        <f>390+390</f>
        <v>780</v>
      </c>
      <c r="E25" s="37"/>
    </row>
    <row r="26" spans="2:5" s="38" customFormat="1" ht="15">
      <c r="B26" s="41" t="s">
        <v>7</v>
      </c>
      <c r="C26" s="12" t="s">
        <v>26</v>
      </c>
      <c r="D26" s="44">
        <f>4522</f>
        <v>4522</v>
      </c>
      <c r="E26" s="37"/>
    </row>
    <row r="27" spans="2:5" s="38" customFormat="1" ht="42.75" customHeight="1">
      <c r="B27" s="199" t="s">
        <v>175</v>
      </c>
      <c r="C27" s="200"/>
      <c r="D27" s="201"/>
      <c r="E27" s="56"/>
    </row>
    <row r="28" spans="2:5" s="38" customFormat="1" ht="15">
      <c r="B28" s="196" t="s">
        <v>167</v>
      </c>
      <c r="C28" s="197"/>
      <c r="D28" s="198"/>
      <c r="E28" s="37"/>
    </row>
    <row r="29" spans="2:5" s="38" customFormat="1" ht="15">
      <c r="B29" s="41" t="s">
        <v>1</v>
      </c>
      <c r="C29" s="12" t="s">
        <v>25</v>
      </c>
      <c r="D29" s="42">
        <v>2149</v>
      </c>
      <c r="E29" s="33"/>
    </row>
    <row r="30" spans="2:5" s="38" customFormat="1" ht="15">
      <c r="B30" s="41" t="s">
        <v>2</v>
      </c>
      <c r="C30" s="43" t="s">
        <v>146</v>
      </c>
      <c r="D30" s="42">
        <f>6716.57</f>
        <v>6716.57</v>
      </c>
      <c r="E30" s="33"/>
    </row>
    <row r="31" spans="2:5" s="38" customFormat="1" ht="15">
      <c r="B31" s="41" t="s">
        <v>3</v>
      </c>
      <c r="C31" s="12" t="s">
        <v>26</v>
      </c>
      <c r="D31" s="44">
        <v>6559</v>
      </c>
      <c r="E31" s="33"/>
    </row>
    <row r="32" spans="2:5" s="38" customFormat="1" ht="15">
      <c r="B32" s="196" t="s">
        <v>168</v>
      </c>
      <c r="C32" s="197"/>
      <c r="D32" s="198"/>
      <c r="E32" s="33"/>
    </row>
    <row r="33" spans="2:5" s="38" customFormat="1" ht="15">
      <c r="B33" s="41" t="s">
        <v>1</v>
      </c>
      <c r="C33" s="12" t="s">
        <v>25</v>
      </c>
      <c r="D33" s="42">
        <v>25000</v>
      </c>
      <c r="E33" s="33"/>
    </row>
    <row r="34" spans="2:5" s="38" customFormat="1" ht="15">
      <c r="B34" s="41" t="s">
        <v>2</v>
      </c>
      <c r="C34" s="12" t="s">
        <v>246</v>
      </c>
      <c r="D34" s="42">
        <v>29999</v>
      </c>
      <c r="E34" s="33"/>
    </row>
    <row r="35" spans="2:5" s="38" customFormat="1" ht="15">
      <c r="B35" s="41" t="s">
        <v>3</v>
      </c>
      <c r="C35" s="12" t="s">
        <v>247</v>
      </c>
      <c r="D35" s="42">
        <v>14630</v>
      </c>
      <c r="E35" s="33"/>
    </row>
    <row r="36" spans="2:5" s="38" customFormat="1" ht="15">
      <c r="B36" s="41" t="s">
        <v>4</v>
      </c>
      <c r="C36" s="12" t="s">
        <v>248</v>
      </c>
      <c r="D36" s="42">
        <v>25000</v>
      </c>
      <c r="E36" s="33"/>
    </row>
    <row r="37" spans="2:5" s="38" customFormat="1" ht="15">
      <c r="B37" s="41" t="s">
        <v>5</v>
      </c>
      <c r="C37" s="43" t="s">
        <v>27</v>
      </c>
      <c r="D37" s="42">
        <f>6899</f>
        <v>6899</v>
      </c>
      <c r="E37" s="33"/>
    </row>
    <row r="38" spans="2:5" s="38" customFormat="1" ht="15">
      <c r="B38" s="41" t="s">
        <v>6</v>
      </c>
      <c r="C38" s="12" t="s">
        <v>26</v>
      </c>
      <c r="D38" s="44">
        <v>16184</v>
      </c>
      <c r="E38" s="33"/>
    </row>
    <row r="39" spans="2:5" s="38" customFormat="1" ht="15">
      <c r="B39" s="199" t="s">
        <v>151</v>
      </c>
      <c r="C39" s="200"/>
      <c r="D39" s="201"/>
      <c r="E39" s="57"/>
    </row>
    <row r="40" spans="2:5" s="38" customFormat="1" ht="15">
      <c r="B40" s="202" t="s">
        <v>167</v>
      </c>
      <c r="C40" s="203"/>
      <c r="D40" s="204"/>
      <c r="E40" s="37"/>
    </row>
    <row r="41" spans="2:5" s="38" customFormat="1" ht="15">
      <c r="B41" s="152" t="s">
        <v>1</v>
      </c>
      <c r="C41" s="165" t="s">
        <v>25</v>
      </c>
      <c r="D41" s="166">
        <v>25583</v>
      </c>
      <c r="E41" s="37"/>
    </row>
    <row r="42" spans="2:5" s="38" customFormat="1" ht="15">
      <c r="B42" s="152" t="s">
        <v>2</v>
      </c>
      <c r="C42" s="165" t="s">
        <v>27</v>
      </c>
      <c r="D42" s="166">
        <v>11500</v>
      </c>
      <c r="E42" s="37"/>
    </row>
    <row r="43" spans="2:5" s="38" customFormat="1" ht="15">
      <c r="B43" s="152" t="s">
        <v>3</v>
      </c>
      <c r="C43" s="165" t="s">
        <v>152</v>
      </c>
      <c r="D43" s="166">
        <v>27000</v>
      </c>
      <c r="E43" s="37"/>
    </row>
    <row r="44" spans="2:5" s="38" customFormat="1" ht="15">
      <c r="B44" s="152" t="s">
        <v>4</v>
      </c>
      <c r="C44" s="165" t="s">
        <v>26</v>
      </c>
      <c r="D44" s="167">
        <v>10008</v>
      </c>
      <c r="E44" s="37"/>
    </row>
    <row r="45" spans="2:5" s="38" customFormat="1" ht="15">
      <c r="B45" s="152" t="s">
        <v>5</v>
      </c>
      <c r="C45" s="165" t="s">
        <v>202</v>
      </c>
      <c r="D45" s="167">
        <v>6199</v>
      </c>
      <c r="E45" s="37"/>
    </row>
    <row r="46" spans="2:5" s="38" customFormat="1" ht="15">
      <c r="B46" s="202" t="s">
        <v>168</v>
      </c>
      <c r="C46" s="203"/>
      <c r="D46" s="204"/>
      <c r="E46" s="37"/>
    </row>
    <row r="47" spans="2:5" s="38" customFormat="1" ht="15">
      <c r="B47" s="152" t="s">
        <v>1</v>
      </c>
      <c r="C47" s="165" t="s">
        <v>25</v>
      </c>
      <c r="D47" s="166">
        <v>37446</v>
      </c>
      <c r="E47" s="37"/>
    </row>
    <row r="48" spans="2:5" s="38" customFormat="1" ht="15">
      <c r="B48" s="152" t="s">
        <v>2</v>
      </c>
      <c r="C48" s="165" t="s">
        <v>27</v>
      </c>
      <c r="D48" s="166">
        <v>6000</v>
      </c>
      <c r="E48" s="58"/>
    </row>
    <row r="49" spans="2:5" s="38" customFormat="1" ht="15">
      <c r="B49" s="152" t="s">
        <v>3</v>
      </c>
      <c r="C49" s="165" t="s">
        <v>154</v>
      </c>
      <c r="D49" s="166">
        <v>2000</v>
      </c>
      <c r="E49" s="37"/>
    </row>
    <row r="50" spans="2:5" s="38" customFormat="1" ht="15">
      <c r="B50" s="152" t="s">
        <v>4</v>
      </c>
      <c r="C50" s="165" t="s">
        <v>26</v>
      </c>
      <c r="D50" s="167">
        <v>2710</v>
      </c>
      <c r="E50" s="37"/>
    </row>
    <row r="51" spans="2:5" s="38" customFormat="1" ht="15">
      <c r="B51" s="199" t="s">
        <v>88</v>
      </c>
      <c r="C51" s="200"/>
      <c r="D51" s="201"/>
      <c r="E51" s="39"/>
    </row>
    <row r="52" spans="2:5" s="38" customFormat="1" ht="15">
      <c r="B52" s="196" t="s">
        <v>167</v>
      </c>
      <c r="C52" s="197"/>
      <c r="D52" s="198"/>
      <c r="E52" s="37"/>
    </row>
    <row r="53" spans="2:5" s="38" customFormat="1" ht="15">
      <c r="B53" s="41" t="s">
        <v>1</v>
      </c>
      <c r="C53" s="12" t="s">
        <v>25</v>
      </c>
      <c r="D53" s="42">
        <f>3602.4+1663.99+842.73+3346+917+14400+255</f>
        <v>25027.120000000003</v>
      </c>
      <c r="E53" s="37"/>
    </row>
    <row r="54" spans="2:5" s="38" customFormat="1" ht="15">
      <c r="B54" s="41" t="s">
        <v>2</v>
      </c>
      <c r="C54" s="43" t="s">
        <v>27</v>
      </c>
      <c r="D54" s="42">
        <f>5250+2000</f>
        <v>7250</v>
      </c>
      <c r="E54" s="37"/>
    </row>
    <row r="55" spans="2:5" s="38" customFormat="1" ht="15">
      <c r="B55" s="41" t="s">
        <v>3</v>
      </c>
      <c r="C55" s="43" t="s">
        <v>200</v>
      </c>
      <c r="D55" s="42">
        <f>5959.4</f>
        <v>5959.4</v>
      </c>
      <c r="E55" s="37"/>
    </row>
    <row r="56" spans="2:5" s="38" customFormat="1" ht="15">
      <c r="B56" s="41" t="s">
        <v>4</v>
      </c>
      <c r="C56" s="12" t="s">
        <v>26</v>
      </c>
      <c r="D56" s="44">
        <f>1798+2593</f>
        <v>4391</v>
      </c>
      <c r="E56" s="37"/>
    </row>
    <row r="57" spans="2:5" s="38" customFormat="1" ht="15">
      <c r="B57" s="196" t="s">
        <v>168</v>
      </c>
      <c r="C57" s="197"/>
      <c r="D57" s="198"/>
      <c r="E57" s="37"/>
    </row>
    <row r="58" spans="2:5" s="38" customFormat="1" ht="15">
      <c r="B58" s="41" t="s">
        <v>1</v>
      </c>
      <c r="C58" s="12" t="s">
        <v>25</v>
      </c>
      <c r="D58" s="42">
        <f>8874+2189+1602+41072.3*2+2600</f>
        <v>97409.6</v>
      </c>
      <c r="E58" s="37"/>
    </row>
    <row r="59" spans="2:5" s="38" customFormat="1" ht="15">
      <c r="B59" s="41" t="s">
        <v>2</v>
      </c>
      <c r="C59" s="43" t="s">
        <v>27</v>
      </c>
      <c r="D59" s="42">
        <f>3500.18</f>
        <v>3500.18</v>
      </c>
      <c r="E59" s="37"/>
    </row>
    <row r="60" spans="2:5" s="38" customFormat="1" ht="15">
      <c r="B60" s="199" t="s">
        <v>134</v>
      </c>
      <c r="C60" s="200"/>
      <c r="D60" s="201"/>
      <c r="E60" s="39"/>
    </row>
    <row r="61" spans="2:5" s="38" customFormat="1" ht="15">
      <c r="B61" s="196" t="s">
        <v>167</v>
      </c>
      <c r="C61" s="197"/>
      <c r="D61" s="198"/>
      <c r="E61" s="37"/>
    </row>
    <row r="62" spans="2:5" s="38" customFormat="1" ht="15">
      <c r="B62" s="41" t="s">
        <v>1</v>
      </c>
      <c r="C62" s="12" t="s">
        <v>25</v>
      </c>
      <c r="D62" s="42">
        <f>3321.32+1161.25*3+870+2200+1283.33*3+800+1373.17</f>
        <v>15898.23</v>
      </c>
      <c r="E62" s="37"/>
    </row>
    <row r="63" spans="2:5" s="38" customFormat="1" ht="15">
      <c r="B63" s="41" t="s">
        <v>2</v>
      </c>
      <c r="C63" s="12" t="s">
        <v>26</v>
      </c>
      <c r="D63" s="44">
        <f>1819.49</f>
        <v>1819.49</v>
      </c>
      <c r="E63" s="37"/>
    </row>
    <row r="64" spans="2:5" s="38" customFormat="1" ht="15">
      <c r="B64" s="196" t="s">
        <v>168</v>
      </c>
      <c r="C64" s="197"/>
      <c r="D64" s="198"/>
      <c r="E64" s="37"/>
    </row>
    <row r="65" spans="2:5" s="38" customFormat="1" ht="15">
      <c r="B65" s="41" t="s">
        <v>1</v>
      </c>
      <c r="C65" s="12" t="s">
        <v>25</v>
      </c>
      <c r="D65" s="42">
        <f>1060*2+381.01+620</f>
        <v>3121.01</v>
      </c>
      <c r="E65" s="37"/>
    </row>
    <row r="66" spans="2:5" s="38" customFormat="1" ht="15">
      <c r="B66" s="41" t="s">
        <v>2</v>
      </c>
      <c r="C66" s="43" t="s">
        <v>102</v>
      </c>
      <c r="D66" s="42">
        <f>5559</f>
        <v>5559</v>
      </c>
      <c r="E66" s="37"/>
    </row>
    <row r="67" spans="2:5" s="38" customFormat="1" ht="15">
      <c r="B67" s="41" t="s">
        <v>3</v>
      </c>
      <c r="C67" s="12" t="s">
        <v>26</v>
      </c>
      <c r="D67" s="44">
        <f>1884.43</f>
        <v>1884.43</v>
      </c>
      <c r="E67" s="37"/>
    </row>
    <row r="68" spans="2:5" s="38" customFormat="1" ht="15">
      <c r="B68" s="41" t="s">
        <v>4</v>
      </c>
      <c r="C68" s="43" t="s">
        <v>201</v>
      </c>
      <c r="D68" s="44">
        <v>1470</v>
      </c>
      <c r="E68" s="37"/>
    </row>
    <row r="69" spans="1:5" s="38" customFormat="1" ht="15">
      <c r="A69" s="40"/>
      <c r="B69" s="199" t="s">
        <v>239</v>
      </c>
      <c r="C69" s="200"/>
      <c r="D69" s="201"/>
      <c r="E69" s="37"/>
    </row>
    <row r="70" spans="1:5" s="38" customFormat="1" ht="15">
      <c r="A70" s="40"/>
      <c r="B70" s="196" t="s">
        <v>167</v>
      </c>
      <c r="C70" s="197"/>
      <c r="D70" s="198"/>
      <c r="E70" s="37"/>
    </row>
    <row r="71" spans="2:5" s="38" customFormat="1" ht="15">
      <c r="B71" s="41" t="s">
        <v>1</v>
      </c>
      <c r="C71" s="12" t="s">
        <v>26</v>
      </c>
      <c r="D71" s="44">
        <f>2256*4</f>
        <v>9024</v>
      </c>
      <c r="E71" s="37"/>
    </row>
    <row r="72" spans="2:5" s="38" customFormat="1" ht="15">
      <c r="B72" s="205" t="s">
        <v>124</v>
      </c>
      <c r="C72" s="206"/>
      <c r="D72" s="207"/>
      <c r="E72" s="37"/>
    </row>
    <row r="73" spans="2:5" s="38" customFormat="1" ht="15">
      <c r="B73" s="196" t="s">
        <v>203</v>
      </c>
      <c r="C73" s="197"/>
      <c r="D73" s="198"/>
      <c r="E73" s="37"/>
    </row>
    <row r="74" spans="2:5" s="38" customFormat="1" ht="15">
      <c r="B74" s="41" t="s">
        <v>1</v>
      </c>
      <c r="C74" s="43" t="s">
        <v>125</v>
      </c>
      <c r="D74" s="42">
        <v>388998.5</v>
      </c>
      <c r="E74" s="37"/>
    </row>
    <row r="75" spans="2:5" s="38" customFormat="1" ht="15">
      <c r="B75" s="41" t="s">
        <v>2</v>
      </c>
      <c r="C75" s="43" t="s">
        <v>126</v>
      </c>
      <c r="D75" s="42">
        <v>39590</v>
      </c>
      <c r="E75" s="37"/>
    </row>
    <row r="76" spans="2:5" s="38" customFormat="1" ht="15">
      <c r="B76" s="41" t="s">
        <v>3</v>
      </c>
      <c r="C76" s="43" t="s">
        <v>127</v>
      </c>
      <c r="D76" s="42">
        <v>26750</v>
      </c>
      <c r="E76" s="37"/>
    </row>
    <row r="77" spans="2:5" s="38" customFormat="1" ht="15">
      <c r="B77" s="41" t="s">
        <v>4</v>
      </c>
      <c r="C77" s="43" t="s">
        <v>128</v>
      </c>
      <c r="D77" s="42">
        <v>22363</v>
      </c>
      <c r="E77" s="37"/>
    </row>
    <row r="78" spans="2:5" s="38" customFormat="1" ht="15">
      <c r="B78" s="196" t="s">
        <v>204</v>
      </c>
      <c r="C78" s="197"/>
      <c r="D78" s="198"/>
      <c r="E78" s="37"/>
    </row>
    <row r="79" spans="2:5" s="38" customFormat="1" ht="15">
      <c r="B79" s="41" t="s">
        <v>1</v>
      </c>
      <c r="C79" s="43" t="s">
        <v>129</v>
      </c>
      <c r="D79" s="42">
        <v>13908</v>
      </c>
      <c r="E79" s="37"/>
    </row>
    <row r="80" spans="2:5" s="38" customFormat="1" ht="15">
      <c r="B80" s="79" t="s">
        <v>2</v>
      </c>
      <c r="C80" s="80" t="s">
        <v>130</v>
      </c>
      <c r="D80" s="81">
        <v>16725</v>
      </c>
      <c r="E80" s="37"/>
    </row>
    <row r="81" spans="2:5" s="38" customFormat="1" ht="15">
      <c r="B81" s="199" t="s">
        <v>240</v>
      </c>
      <c r="C81" s="200"/>
      <c r="D81" s="201"/>
      <c r="E81" s="39"/>
    </row>
    <row r="82" spans="2:5" s="38" customFormat="1" ht="15">
      <c r="B82" s="196" t="s">
        <v>168</v>
      </c>
      <c r="C82" s="197"/>
      <c r="D82" s="198"/>
      <c r="E82" s="37"/>
    </row>
    <row r="83" spans="2:5" s="38" customFormat="1" ht="15">
      <c r="B83" s="41"/>
      <c r="C83" s="12" t="s">
        <v>25</v>
      </c>
      <c r="D83" s="42">
        <v>28115.91</v>
      </c>
      <c r="E83" s="37"/>
    </row>
    <row r="84" spans="2:5" s="38" customFormat="1" ht="15">
      <c r="B84" s="41"/>
      <c r="C84" s="43" t="s">
        <v>27</v>
      </c>
      <c r="D84" s="42">
        <v>6000</v>
      </c>
      <c r="E84" s="37"/>
    </row>
    <row r="85" spans="2:5" s="38" customFormat="1" ht="15">
      <c r="B85" s="82"/>
      <c r="C85" s="83"/>
      <c r="D85" s="84"/>
      <c r="E85" s="37"/>
    </row>
    <row r="86" spans="2:5" s="38" customFormat="1" ht="15">
      <c r="B86" s="82"/>
      <c r="C86" s="83"/>
      <c r="D86" s="84"/>
      <c r="E86" s="37"/>
    </row>
  </sheetData>
  <sheetProtection/>
  <mergeCells count="25">
    <mergeCell ref="B2:D2"/>
    <mergeCell ref="B13:D13"/>
    <mergeCell ref="B27:D27"/>
    <mergeCell ref="B39:D39"/>
    <mergeCell ref="B51:D51"/>
    <mergeCell ref="B3:D3"/>
    <mergeCell ref="B8:D8"/>
    <mergeCell ref="B14:D14"/>
    <mergeCell ref="B19:D19"/>
    <mergeCell ref="B28:D28"/>
    <mergeCell ref="B81:D81"/>
    <mergeCell ref="B82:D82"/>
    <mergeCell ref="B40:D40"/>
    <mergeCell ref="B46:D46"/>
    <mergeCell ref="B73:D73"/>
    <mergeCell ref="B78:D78"/>
    <mergeCell ref="B72:D72"/>
    <mergeCell ref="B69:D69"/>
    <mergeCell ref="B61:D61"/>
    <mergeCell ref="B64:D64"/>
    <mergeCell ref="B70:D70"/>
    <mergeCell ref="B52:D52"/>
    <mergeCell ref="B57:D57"/>
    <mergeCell ref="B60:D60"/>
    <mergeCell ref="B32:D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2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26" sqref="G26"/>
    </sheetView>
  </sheetViews>
  <sheetFormatPr defaultColWidth="9.140625" defaultRowHeight="15"/>
  <cols>
    <col min="1" max="1" width="4.57421875" style="19" customWidth="1"/>
    <col min="2" max="2" width="13.28125" style="19" customWidth="1"/>
    <col min="3" max="3" width="13.00390625" style="19" customWidth="1"/>
    <col min="4" max="4" width="14.7109375" style="19" customWidth="1"/>
    <col min="5" max="5" width="13.00390625" style="65" customWidth="1"/>
    <col min="6" max="6" width="11.28125" style="19" customWidth="1"/>
    <col min="7" max="7" width="11.8515625" style="19" bestFit="1" customWidth="1"/>
    <col min="8" max="8" width="9.140625" style="19" customWidth="1"/>
    <col min="9" max="9" width="10.28125" style="19" bestFit="1" customWidth="1"/>
    <col min="10" max="10" width="27.00390625" style="19" customWidth="1"/>
    <col min="11" max="11" width="15.00390625" style="19" customWidth="1"/>
    <col min="12" max="12" width="11.8515625" style="19" hidden="1" customWidth="1"/>
    <col min="13" max="16384" width="9.140625" style="19" customWidth="1"/>
  </cols>
  <sheetData>
    <row r="1" spans="1:12" s="65" customFormat="1" ht="38.25">
      <c r="A1" s="117" t="s">
        <v>0</v>
      </c>
      <c r="B1" s="117" t="s">
        <v>28</v>
      </c>
      <c r="C1" s="117" t="s">
        <v>41</v>
      </c>
      <c r="D1" s="117" t="s">
        <v>40</v>
      </c>
      <c r="E1" s="117" t="s">
        <v>29</v>
      </c>
      <c r="F1" s="117" t="s">
        <v>37</v>
      </c>
      <c r="G1" s="117" t="s">
        <v>38</v>
      </c>
      <c r="H1" s="117" t="s">
        <v>36</v>
      </c>
      <c r="I1" s="117" t="s">
        <v>30</v>
      </c>
      <c r="J1" s="118" t="s">
        <v>31</v>
      </c>
      <c r="K1" s="119" t="s">
        <v>243</v>
      </c>
      <c r="L1" s="98" t="s">
        <v>39</v>
      </c>
    </row>
    <row r="2" spans="1:12" ht="15">
      <c r="A2" s="105"/>
      <c r="B2" s="111" t="s">
        <v>249</v>
      </c>
      <c r="C2" s="111"/>
      <c r="D2" s="111"/>
      <c r="E2" s="112"/>
      <c r="F2" s="111"/>
      <c r="G2" s="111"/>
      <c r="H2" s="111"/>
      <c r="I2" s="111"/>
      <c r="J2" s="111"/>
      <c r="K2" s="112"/>
      <c r="L2" s="13"/>
    </row>
    <row r="3" spans="1:12" ht="15">
      <c r="A3" s="104" t="s">
        <v>1</v>
      </c>
      <c r="B3" s="107" t="s">
        <v>55</v>
      </c>
      <c r="C3" s="108" t="s">
        <v>63</v>
      </c>
      <c r="D3" s="108" t="s">
        <v>80</v>
      </c>
      <c r="E3" s="120" t="s">
        <v>81</v>
      </c>
      <c r="F3" s="104">
        <v>6842</v>
      </c>
      <c r="G3" s="107" t="s">
        <v>45</v>
      </c>
      <c r="H3" s="104">
        <v>6</v>
      </c>
      <c r="I3" s="104">
        <v>1984</v>
      </c>
      <c r="J3" s="109" t="s">
        <v>71</v>
      </c>
      <c r="K3" s="110" t="s">
        <v>45</v>
      </c>
      <c r="L3" s="50"/>
    </row>
    <row r="4" spans="1:12" ht="15">
      <c r="A4" s="2" t="s">
        <v>2</v>
      </c>
      <c r="B4" s="20" t="s">
        <v>56</v>
      </c>
      <c r="C4" s="47" t="s">
        <v>64</v>
      </c>
      <c r="D4" s="47" t="s">
        <v>68</v>
      </c>
      <c r="E4" s="121" t="s">
        <v>67</v>
      </c>
      <c r="F4" s="2">
        <v>2637</v>
      </c>
      <c r="G4" s="48" t="s">
        <v>45</v>
      </c>
      <c r="H4" s="2">
        <v>5</v>
      </c>
      <c r="I4" s="2">
        <v>2009</v>
      </c>
      <c r="J4" s="48" t="s">
        <v>72</v>
      </c>
      <c r="K4" s="163" t="s">
        <v>45</v>
      </c>
      <c r="L4" s="50"/>
    </row>
    <row r="5" spans="1:12" ht="15">
      <c r="A5" s="2" t="s">
        <v>3</v>
      </c>
      <c r="B5" s="20" t="s">
        <v>219</v>
      </c>
      <c r="C5" s="47" t="s">
        <v>64</v>
      </c>
      <c r="D5" s="47" t="s">
        <v>82</v>
      </c>
      <c r="E5" s="121" t="s">
        <v>81</v>
      </c>
      <c r="F5" s="2">
        <v>2637</v>
      </c>
      <c r="G5" s="20" t="s">
        <v>45</v>
      </c>
      <c r="H5" s="2">
        <v>7</v>
      </c>
      <c r="I5" s="2">
        <v>2009</v>
      </c>
      <c r="J5" s="48" t="s">
        <v>73</v>
      </c>
      <c r="K5" s="163" t="s">
        <v>45</v>
      </c>
      <c r="L5" s="50"/>
    </row>
    <row r="6" spans="1:12" ht="15">
      <c r="A6" s="2" t="s">
        <v>4</v>
      </c>
      <c r="B6" s="20" t="s">
        <v>218</v>
      </c>
      <c r="C6" s="47" t="s">
        <v>83</v>
      </c>
      <c r="D6" s="128" t="s">
        <v>84</v>
      </c>
      <c r="E6" s="121" t="s">
        <v>81</v>
      </c>
      <c r="F6" s="2">
        <v>6842</v>
      </c>
      <c r="G6" s="2">
        <v>3000</v>
      </c>
      <c r="H6" s="2">
        <v>6</v>
      </c>
      <c r="I6" s="2">
        <v>1987</v>
      </c>
      <c r="J6" s="48" t="s">
        <v>74</v>
      </c>
      <c r="K6" s="163" t="s">
        <v>45</v>
      </c>
      <c r="L6" s="50"/>
    </row>
    <row r="7" spans="1:12" ht="15">
      <c r="A7" s="2" t="s">
        <v>5</v>
      </c>
      <c r="B7" s="20" t="s">
        <v>57</v>
      </c>
      <c r="C7" s="47" t="s">
        <v>65</v>
      </c>
      <c r="D7" s="35">
        <v>4011</v>
      </c>
      <c r="E7" s="121" t="s">
        <v>85</v>
      </c>
      <c r="F7" s="2">
        <v>2250</v>
      </c>
      <c r="G7" s="2">
        <v>850</v>
      </c>
      <c r="H7" s="2">
        <v>8</v>
      </c>
      <c r="I7" s="2">
        <v>1990</v>
      </c>
      <c r="J7" s="48" t="s">
        <v>86</v>
      </c>
      <c r="K7" s="163" t="s">
        <v>45</v>
      </c>
      <c r="L7" s="50"/>
    </row>
    <row r="8" spans="1:12" s="23" customFormat="1" ht="15">
      <c r="A8" s="213" t="s">
        <v>6</v>
      </c>
      <c r="B8" s="214" t="s">
        <v>58</v>
      </c>
      <c r="C8" s="214" t="s">
        <v>66</v>
      </c>
      <c r="D8" s="214" t="s">
        <v>69</v>
      </c>
      <c r="E8" s="215" t="s">
        <v>67</v>
      </c>
      <c r="F8" s="213">
        <v>2198</v>
      </c>
      <c r="G8" s="214" t="s">
        <v>45</v>
      </c>
      <c r="H8" s="213">
        <v>5</v>
      </c>
      <c r="I8" s="213">
        <v>2012</v>
      </c>
      <c r="J8" s="216" t="s">
        <v>75</v>
      </c>
      <c r="K8" s="163">
        <v>180000</v>
      </c>
      <c r="L8" s="217"/>
    </row>
    <row r="9" spans="1:12" ht="15">
      <c r="A9" s="2" t="s">
        <v>7</v>
      </c>
      <c r="B9" s="20" t="s">
        <v>59</v>
      </c>
      <c r="C9" s="47" t="s">
        <v>63</v>
      </c>
      <c r="D9" s="35">
        <v>244</v>
      </c>
      <c r="E9" s="121" t="s">
        <v>67</v>
      </c>
      <c r="F9" s="2">
        <v>2400</v>
      </c>
      <c r="G9" s="20" t="s">
        <v>45</v>
      </c>
      <c r="H9" s="2">
        <v>6</v>
      </c>
      <c r="I9" s="2">
        <v>1985</v>
      </c>
      <c r="J9" s="48" t="s">
        <v>76</v>
      </c>
      <c r="K9" s="163" t="s">
        <v>45</v>
      </c>
      <c r="L9" s="50"/>
    </row>
    <row r="10" spans="1:12" ht="15">
      <c r="A10" s="2" t="s">
        <v>8</v>
      </c>
      <c r="B10" s="20" t="s">
        <v>60</v>
      </c>
      <c r="C10" s="47" t="s">
        <v>63</v>
      </c>
      <c r="D10" s="35">
        <v>266</v>
      </c>
      <c r="E10" s="121" t="s">
        <v>81</v>
      </c>
      <c r="F10" s="2">
        <v>6842</v>
      </c>
      <c r="G10" s="20" t="s">
        <v>45</v>
      </c>
      <c r="H10" s="2">
        <v>6</v>
      </c>
      <c r="I10" s="2">
        <v>1979</v>
      </c>
      <c r="J10" s="48" t="s">
        <v>77</v>
      </c>
      <c r="K10" s="163" t="s">
        <v>45</v>
      </c>
      <c r="L10" s="50"/>
    </row>
    <row r="11" spans="1:12" ht="15">
      <c r="A11" s="2" t="s">
        <v>9</v>
      </c>
      <c r="B11" s="20" t="s">
        <v>61</v>
      </c>
      <c r="C11" s="47" t="s">
        <v>63</v>
      </c>
      <c r="D11" s="47" t="s">
        <v>70</v>
      </c>
      <c r="E11" s="121" t="s">
        <v>67</v>
      </c>
      <c r="F11" s="2">
        <v>5730</v>
      </c>
      <c r="G11" s="20" t="s">
        <v>45</v>
      </c>
      <c r="H11" s="2">
        <v>6</v>
      </c>
      <c r="I11" s="2">
        <v>1986</v>
      </c>
      <c r="J11" s="48" t="s">
        <v>78</v>
      </c>
      <c r="K11" s="163" t="s">
        <v>45</v>
      </c>
      <c r="L11" s="50"/>
    </row>
    <row r="12" spans="1:12" s="156" customFormat="1" ht="15">
      <c r="A12" s="2" t="s">
        <v>10</v>
      </c>
      <c r="B12" s="99" t="s">
        <v>274</v>
      </c>
      <c r="C12" s="100" t="s">
        <v>275</v>
      </c>
      <c r="D12" s="100" t="s">
        <v>276</v>
      </c>
      <c r="E12" s="122" t="s">
        <v>277</v>
      </c>
      <c r="F12" s="99" t="s">
        <v>45</v>
      </c>
      <c r="G12" s="99">
        <v>625</v>
      </c>
      <c r="H12" s="99" t="s">
        <v>45</v>
      </c>
      <c r="I12" s="113">
        <v>2013</v>
      </c>
      <c r="J12" s="114" t="s">
        <v>278</v>
      </c>
      <c r="K12" s="163" t="s">
        <v>45</v>
      </c>
      <c r="L12" s="50"/>
    </row>
    <row r="13" spans="1:12" ht="15">
      <c r="A13" s="2" t="s">
        <v>11</v>
      </c>
      <c r="B13" s="99" t="s">
        <v>62</v>
      </c>
      <c r="C13" s="100" t="s">
        <v>64</v>
      </c>
      <c r="D13" s="100" t="s">
        <v>68</v>
      </c>
      <c r="E13" s="122" t="s">
        <v>81</v>
      </c>
      <c r="F13" s="113">
        <v>2637</v>
      </c>
      <c r="G13" s="99" t="s">
        <v>45</v>
      </c>
      <c r="H13" s="113">
        <v>5</v>
      </c>
      <c r="I13" s="113">
        <v>2009</v>
      </c>
      <c r="J13" s="114" t="s">
        <v>79</v>
      </c>
      <c r="K13" s="163">
        <v>85000</v>
      </c>
      <c r="L13" s="50"/>
    </row>
    <row r="14" spans="1:12" ht="15">
      <c r="A14" s="105"/>
      <c r="B14" s="111" t="s">
        <v>135</v>
      </c>
      <c r="C14" s="111"/>
      <c r="D14" s="111"/>
      <c r="E14" s="112"/>
      <c r="F14" s="111"/>
      <c r="G14" s="111"/>
      <c r="H14" s="111"/>
      <c r="I14" s="111"/>
      <c r="J14" s="111"/>
      <c r="K14" s="111"/>
      <c r="L14" s="13"/>
    </row>
    <row r="15" spans="1:11" ht="15">
      <c r="A15" s="107" t="s">
        <v>1</v>
      </c>
      <c r="B15" s="107" t="s">
        <v>136</v>
      </c>
      <c r="C15" s="108" t="s">
        <v>137</v>
      </c>
      <c r="D15" s="115">
        <v>469</v>
      </c>
      <c r="E15" s="123" t="s">
        <v>85</v>
      </c>
      <c r="F15" s="115">
        <v>2448</v>
      </c>
      <c r="G15" s="115">
        <v>910</v>
      </c>
      <c r="H15" s="115">
        <v>5</v>
      </c>
      <c r="I15" s="115">
        <v>1985</v>
      </c>
      <c r="J15" s="116" t="s">
        <v>190</v>
      </c>
      <c r="K15" s="110" t="s">
        <v>45</v>
      </c>
    </row>
    <row r="16" spans="1:11" ht="15">
      <c r="A16" s="20" t="s">
        <v>2</v>
      </c>
      <c r="B16" s="20" t="s">
        <v>191</v>
      </c>
      <c r="C16" s="47" t="s">
        <v>138</v>
      </c>
      <c r="D16" s="47" t="s">
        <v>45</v>
      </c>
      <c r="E16" s="124" t="s">
        <v>139</v>
      </c>
      <c r="F16" s="47" t="s">
        <v>45</v>
      </c>
      <c r="G16" s="35">
        <v>2000</v>
      </c>
      <c r="H16" s="47" t="s">
        <v>45</v>
      </c>
      <c r="I16" s="35">
        <v>1986</v>
      </c>
      <c r="J16" s="51" t="s">
        <v>140</v>
      </c>
      <c r="K16" s="49" t="s">
        <v>45</v>
      </c>
    </row>
    <row r="17" spans="1:11" ht="25.5">
      <c r="A17" s="99" t="s">
        <v>3</v>
      </c>
      <c r="B17" s="99" t="s">
        <v>141</v>
      </c>
      <c r="C17" s="100" t="s">
        <v>144</v>
      </c>
      <c r="D17" s="100" t="s">
        <v>143</v>
      </c>
      <c r="E17" s="125" t="s">
        <v>142</v>
      </c>
      <c r="F17" s="101">
        <v>3000</v>
      </c>
      <c r="G17" s="100" t="s">
        <v>45</v>
      </c>
      <c r="H17" s="101">
        <v>1</v>
      </c>
      <c r="I17" s="101">
        <v>1986</v>
      </c>
      <c r="J17" s="102" t="s">
        <v>145</v>
      </c>
      <c r="K17" s="103" t="s">
        <v>45</v>
      </c>
    </row>
    <row r="18" spans="1:11" ht="15">
      <c r="A18" s="105"/>
      <c r="B18" s="106" t="s">
        <v>132</v>
      </c>
      <c r="C18" s="106"/>
      <c r="D18" s="106"/>
      <c r="E18" s="126"/>
      <c r="F18" s="106"/>
      <c r="G18" s="106"/>
      <c r="H18" s="106"/>
      <c r="I18" s="106"/>
      <c r="J18" s="106"/>
      <c r="K18" s="106"/>
    </row>
    <row r="19" spans="1:11" ht="15">
      <c r="A19" s="104">
        <v>1</v>
      </c>
      <c r="B19" s="164" t="s">
        <v>256</v>
      </c>
      <c r="C19" s="157" t="s">
        <v>241</v>
      </c>
      <c r="D19" s="158" t="s">
        <v>253</v>
      </c>
      <c r="E19" s="159" t="s">
        <v>255</v>
      </c>
      <c r="F19" s="160">
        <v>2198</v>
      </c>
      <c r="G19" s="161" t="s">
        <v>45</v>
      </c>
      <c r="H19" s="160">
        <v>3</v>
      </c>
      <c r="I19" s="160">
        <v>2008</v>
      </c>
      <c r="J19" s="188" t="s">
        <v>254</v>
      </c>
      <c r="K19" s="162">
        <v>34998</v>
      </c>
    </row>
    <row r="20" spans="1:11" ht="15">
      <c r="A20" s="4"/>
      <c r="B20" s="3"/>
      <c r="C20" s="5"/>
      <c r="D20" s="5"/>
      <c r="E20" s="127"/>
      <c r="F20" s="6"/>
      <c r="G20" s="6"/>
      <c r="H20" s="6"/>
      <c r="I20" s="6"/>
      <c r="J20" s="7"/>
      <c r="K20" s="34"/>
    </row>
    <row r="23" s="154" customFormat="1" ht="15">
      <c r="E23" s="155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D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37"/>
  <sheetViews>
    <sheetView zoomScale="85" zoomScaleNormal="85" zoomScalePageLayoutView="0" workbookViewId="0" topLeftCell="A25">
      <selection activeCell="G12" sqref="G12"/>
    </sheetView>
  </sheetViews>
  <sheetFormatPr defaultColWidth="9.140625" defaultRowHeight="15"/>
  <cols>
    <col min="1" max="1" width="4.140625" style="8" customWidth="1"/>
    <col min="2" max="2" width="56.140625" style="74" customWidth="1"/>
    <col min="3" max="3" width="36.00390625" style="0" customWidth="1"/>
    <col min="4" max="4" width="37.8515625" style="0" customWidth="1"/>
  </cols>
  <sheetData>
    <row r="1" spans="1:4" ht="18.75" customHeight="1" thickBot="1">
      <c r="A1" s="29" t="s">
        <v>42</v>
      </c>
      <c r="B1" s="72"/>
      <c r="C1" s="30"/>
      <c r="D1" s="30"/>
    </row>
    <row r="2" spans="1:4" ht="21.75" customHeight="1" thickBot="1" thickTop="1">
      <c r="A2" s="31" t="s">
        <v>0</v>
      </c>
      <c r="B2" s="73" t="s">
        <v>14</v>
      </c>
      <c r="C2" s="32" t="s">
        <v>43</v>
      </c>
      <c r="D2" s="32" t="s">
        <v>44</v>
      </c>
    </row>
    <row r="3" spans="1:4" ht="21.75" customHeight="1" thickBot="1" thickTop="1">
      <c r="A3" s="211">
        <v>1</v>
      </c>
      <c r="B3" s="212" t="s">
        <v>249</v>
      </c>
      <c r="C3" s="212"/>
      <c r="D3" s="212"/>
    </row>
    <row r="4" spans="1:4" ht="48.75" thickBot="1" thickTop="1">
      <c r="A4" s="211"/>
      <c r="B4" s="45" t="str">
        <f>'1. Ogień'!B3</f>
        <v>Budynek urzędu miasta, Lubawka Pl. Wolności 1</v>
      </c>
      <c r="C4" s="46" t="s">
        <v>53</v>
      </c>
      <c r="D4" s="46" t="s">
        <v>54</v>
      </c>
    </row>
    <row r="5" spans="1:4" ht="21.75" customHeight="1" thickBot="1" thickTop="1">
      <c r="A5" s="211">
        <v>2</v>
      </c>
      <c r="B5" s="212" t="str">
        <f>'1. Ogień'!B15</f>
        <v>Miejsko-Gminny Ośrodek Pomocy Społecznej</v>
      </c>
      <c r="C5" s="212"/>
      <c r="D5" s="212"/>
    </row>
    <row r="6" spans="1:4" ht="64.5" thickBot="1" thickTop="1">
      <c r="A6" s="211"/>
      <c r="B6" s="45" t="str">
        <f>'1. Ogień'!B17</f>
        <v>Budynek MGOPS, Lubawka ul. Dworcowa 33*</v>
      </c>
      <c r="C6" s="46" t="s">
        <v>115</v>
      </c>
      <c r="D6" s="46" t="s">
        <v>98</v>
      </c>
    </row>
    <row r="7" spans="1:4" ht="21.75" customHeight="1" thickBot="1" thickTop="1">
      <c r="A7" s="211">
        <v>3</v>
      </c>
      <c r="B7" s="212" t="s">
        <v>174</v>
      </c>
      <c r="C7" s="212"/>
      <c r="D7" s="212"/>
    </row>
    <row r="8" spans="1:4" ht="102.75" customHeight="1" thickBot="1" thickTop="1">
      <c r="A8" s="211"/>
      <c r="B8" s="45" t="str">
        <f>'1. Ogień'!B25</f>
        <v>Budynek socjalno-administracyjny stadionu sportowego, Lubawka ul. Przyjaciół Żołnierza 6A**</v>
      </c>
      <c r="C8" s="46" t="s">
        <v>183</v>
      </c>
      <c r="D8" s="46" t="s">
        <v>184</v>
      </c>
    </row>
    <row r="9" spans="1:4" ht="33" thickBot="1" thickTop="1">
      <c r="A9" s="211"/>
      <c r="B9" s="187" t="s">
        <v>268</v>
      </c>
      <c r="C9" s="46" t="s">
        <v>185</v>
      </c>
      <c r="D9" s="46" t="s">
        <v>186</v>
      </c>
    </row>
    <row r="10" spans="1:4" ht="61.5" customHeight="1" thickBot="1" thickTop="1">
      <c r="A10" s="211"/>
      <c r="B10" s="45" t="str">
        <f>'1. Ogień'!B26</f>
        <v>Wiejski dom kultury i filia biblioteki gminnej, Chełmsko Śląskie ul. Rynek 14*</v>
      </c>
      <c r="C10" s="46" t="s">
        <v>183</v>
      </c>
      <c r="D10" s="46" t="s">
        <v>98</v>
      </c>
    </row>
    <row r="11" spans="1:4" ht="61.5" customHeight="1" thickBot="1" thickTop="1">
      <c r="A11" s="211"/>
      <c r="B11" s="45" t="str">
        <f>'1. Ogień'!B27</f>
        <v>Świetlica wiejska, Błażejów 72</v>
      </c>
      <c r="C11" s="46" t="s">
        <v>187</v>
      </c>
      <c r="D11" s="46" t="s">
        <v>98</v>
      </c>
    </row>
    <row r="12" spans="1:4" ht="61.5" customHeight="1" thickBot="1" thickTop="1">
      <c r="A12" s="211"/>
      <c r="B12" s="45" t="str">
        <f>'1. Ogień'!B28</f>
        <v>Świetlica wiejska, Bukówka 50B*</v>
      </c>
      <c r="C12" s="46" t="s">
        <v>187</v>
      </c>
      <c r="D12" s="46" t="s">
        <v>98</v>
      </c>
    </row>
    <row r="13" spans="1:4" ht="61.5" customHeight="1" thickBot="1" thickTop="1">
      <c r="A13" s="211"/>
      <c r="B13" s="45" t="str">
        <f>'1. Ogień'!B29</f>
        <v>Świetlica wiejska, Miszkowice 73B</v>
      </c>
      <c r="C13" s="46" t="s">
        <v>188</v>
      </c>
      <c r="D13" s="46" t="s">
        <v>98</v>
      </c>
    </row>
    <row r="14" spans="1:4" ht="61.5" customHeight="1" thickBot="1" thickTop="1">
      <c r="A14" s="211"/>
      <c r="B14" s="187" t="str">
        <f>'1. Ogień'!B32</f>
        <v>Świetlica wiejska (wiejski klub młodzieżowy), Błażkowa dz. nr 20**</v>
      </c>
      <c r="C14" s="46" t="s">
        <v>188</v>
      </c>
      <c r="D14" s="46" t="s">
        <v>98</v>
      </c>
    </row>
    <row r="15" spans="1:4" ht="61.5" customHeight="1" thickBot="1" thickTop="1">
      <c r="A15" s="211"/>
      <c r="B15" s="187" t="str">
        <f>'1. Ogień'!B30</f>
        <v>Świetlica wiejska, Niedamirów 67A</v>
      </c>
      <c r="C15" s="46" t="s">
        <v>188</v>
      </c>
      <c r="D15" s="46" t="s">
        <v>98</v>
      </c>
    </row>
    <row r="16" spans="1:4" ht="61.5" customHeight="1" thickBot="1" thickTop="1">
      <c r="A16" s="211"/>
      <c r="B16" s="187" t="s">
        <v>263</v>
      </c>
      <c r="C16" s="46" t="s">
        <v>187</v>
      </c>
      <c r="D16" s="46" t="s">
        <v>98</v>
      </c>
    </row>
    <row r="17" spans="1:4" ht="61.5" customHeight="1" thickBot="1" thickTop="1">
      <c r="A17" s="211"/>
      <c r="B17" s="187" t="s">
        <v>264</v>
      </c>
      <c r="C17" s="46" t="s">
        <v>187</v>
      </c>
      <c r="D17" s="46" t="s">
        <v>98</v>
      </c>
    </row>
    <row r="18" spans="1:4" ht="69.75" customHeight="1" thickBot="1" thickTop="1">
      <c r="A18" s="211"/>
      <c r="B18" s="187" t="str">
        <f>'1. Ogień'!B33</f>
        <v>Świetlica wiejska, Okrzeszyn 37**</v>
      </c>
      <c r="C18" s="46" t="s">
        <v>188</v>
      </c>
      <c r="D18" s="46" t="s">
        <v>189</v>
      </c>
    </row>
    <row r="19" spans="1:4" ht="17.25" thickBot="1" thickTop="1">
      <c r="A19" s="211"/>
      <c r="B19" s="187" t="s">
        <v>265</v>
      </c>
      <c r="C19" s="46" t="s">
        <v>188</v>
      </c>
      <c r="D19" s="46" t="s">
        <v>186</v>
      </c>
    </row>
    <row r="20" spans="1:4" ht="17.25" thickBot="1" thickTop="1">
      <c r="A20" s="211"/>
      <c r="B20" s="187" t="str">
        <f>'1. Ogień'!B34</f>
        <v>Świetlica wiejska, Paprotki 5**</v>
      </c>
      <c r="C20" s="46" t="s">
        <v>188</v>
      </c>
      <c r="D20" s="46" t="s">
        <v>186</v>
      </c>
    </row>
    <row r="21" spans="1:4" ht="59.25" customHeight="1" thickBot="1" thickTop="1">
      <c r="A21" s="211"/>
      <c r="B21" s="187" t="s">
        <v>266</v>
      </c>
      <c r="C21" s="46" t="s">
        <v>187</v>
      </c>
      <c r="D21" s="46" t="s">
        <v>98</v>
      </c>
    </row>
    <row r="22" spans="1:4" ht="21.75" customHeight="1" thickBot="1" thickTop="1">
      <c r="A22" s="211">
        <v>4</v>
      </c>
      <c r="B22" s="212" t="s">
        <v>131</v>
      </c>
      <c r="C22" s="212"/>
      <c r="D22" s="212"/>
    </row>
    <row r="23" spans="1:4" ht="96.75" customHeight="1" thickBot="1" thickTop="1">
      <c r="A23" s="211"/>
      <c r="B23" s="45" t="str">
        <f>'1. Ogień'!B45</f>
        <v>Budynek gimnazjum, Lubawka ul. Mickiewicza 4</v>
      </c>
      <c r="C23" s="46" t="s">
        <v>150</v>
      </c>
      <c r="D23" s="46" t="s">
        <v>149</v>
      </c>
    </row>
    <row r="24" spans="1:4" ht="33" thickBot="1" thickTop="1">
      <c r="A24" s="211"/>
      <c r="B24" s="45" t="str">
        <f>'1. Ogień'!B46</f>
        <v>Budynek szkoły podstawowej, Lubawka ul. Boczna 13</v>
      </c>
      <c r="C24" s="46" t="s">
        <v>159</v>
      </c>
      <c r="D24" s="46" t="s">
        <v>158</v>
      </c>
    </row>
    <row r="25" spans="1:4" ht="17.25" thickBot="1" thickTop="1">
      <c r="A25" s="211"/>
      <c r="B25" s="45" t="str">
        <f>'1. Ogień'!B47</f>
        <v>Budynek przedszkola, Lubawka ul. Dworcowa 27</v>
      </c>
      <c r="C25" s="46" t="s">
        <v>163</v>
      </c>
      <c r="D25" s="46" t="s">
        <v>162</v>
      </c>
    </row>
    <row r="26" spans="1:4" ht="48.75" thickBot="1" thickTop="1">
      <c r="A26" s="211"/>
      <c r="B26" s="45" t="str">
        <f>'1. Ogień'!B48</f>
        <v>Budynek przedszkola, Lubawka ul. Szymrychowska 7</v>
      </c>
      <c r="C26" s="46" t="s">
        <v>166</v>
      </c>
      <c r="D26" s="46" t="s">
        <v>165</v>
      </c>
    </row>
    <row r="27" spans="1:4" ht="21.75" customHeight="1" thickBot="1" thickTop="1">
      <c r="A27" s="211">
        <v>5</v>
      </c>
      <c r="B27" s="212" t="s">
        <v>262</v>
      </c>
      <c r="C27" s="212"/>
      <c r="D27" s="212"/>
    </row>
    <row r="28" spans="1:4" s="8" customFormat="1" ht="65.25" customHeight="1" thickBot="1" thickTop="1">
      <c r="A28" s="211"/>
      <c r="B28" s="45" t="str">
        <f>'1. Ogień'!B55</f>
        <v>Budynek szkoły, Chełmsko Śląskie ul. Kolonia 14*</v>
      </c>
      <c r="C28" s="46" t="s">
        <v>100</v>
      </c>
      <c r="D28" s="46" t="s">
        <v>101</v>
      </c>
    </row>
    <row r="29" spans="1:4" ht="21.75" customHeight="1" thickBot="1" thickTop="1">
      <c r="A29" s="211">
        <v>6</v>
      </c>
      <c r="B29" s="212" t="s">
        <v>93</v>
      </c>
      <c r="C29" s="212"/>
      <c r="D29" s="212"/>
    </row>
    <row r="30" spans="1:4" ht="64.5" thickBot="1" thickTop="1">
      <c r="A30" s="211"/>
      <c r="B30" s="45" t="str">
        <f>'1. Ogień'!B64</f>
        <v>Budynek szkolno-mieszkalny, Miszkowice 8</v>
      </c>
      <c r="C30" s="46" t="s">
        <v>95</v>
      </c>
      <c r="D30" s="46" t="s">
        <v>98</v>
      </c>
    </row>
    <row r="31" spans="1:4" ht="49.5" customHeight="1" thickBot="1" thickTop="1">
      <c r="A31" s="211"/>
      <c r="B31" s="45" t="str">
        <f>'1. Ogień'!B65</f>
        <v>Budynek szkolno-mieszkalny, Miszkowice 34*</v>
      </c>
      <c r="C31" s="46" t="s">
        <v>96</v>
      </c>
      <c r="D31" s="46" t="s">
        <v>98</v>
      </c>
    </row>
    <row r="32" spans="1:4" ht="21.75" customHeight="1" thickBot="1" thickTop="1">
      <c r="A32" s="211">
        <v>7</v>
      </c>
      <c r="B32" s="212" t="str">
        <f>'1. Ogień'!B70</f>
        <v>Samodzielny Publiczny Zakład Opieki Zdrowotnej w Lubawce</v>
      </c>
      <c r="C32" s="212"/>
      <c r="D32" s="212"/>
    </row>
    <row r="33" spans="1:4" ht="80.25" thickBot="1" thickTop="1">
      <c r="A33" s="211"/>
      <c r="B33" s="45" t="str">
        <f>'1. Ogień'!B72</f>
        <v>Budynek przychodni, Lubawka ul. Kościuszki 19 -  własność Gminy</v>
      </c>
      <c r="C33" s="46" t="s">
        <v>205</v>
      </c>
      <c r="D33" s="46" t="s">
        <v>98</v>
      </c>
    </row>
    <row r="34" spans="1:4" ht="80.25" thickBot="1" thickTop="1">
      <c r="A34" s="211"/>
      <c r="B34" s="45" t="str">
        <f>'1. Ogień'!B73</f>
        <v>Budynek ośrodka zdrowia, Miszkowice 68A** - własność Gminy</v>
      </c>
      <c r="C34" s="46" t="s">
        <v>206</v>
      </c>
      <c r="D34" s="46" t="s">
        <v>98</v>
      </c>
    </row>
    <row r="35" spans="1:4" ht="58.5" customHeight="1" thickBot="1" thickTop="1">
      <c r="A35" s="211"/>
      <c r="B35" s="45" t="str">
        <f>'1. Ogień'!B74</f>
        <v>Budynek ośrodka zdrowia, Chełmsko Śląskie ul. Lubawska 26 -  własność Gminy</v>
      </c>
      <c r="C35" s="46" t="s">
        <v>186</v>
      </c>
      <c r="D35" s="46" t="s">
        <v>98</v>
      </c>
    </row>
    <row r="36" spans="1:4" ht="17.25" thickBot="1" thickTop="1">
      <c r="A36" s="211">
        <v>7</v>
      </c>
      <c r="B36" s="212" t="s">
        <v>132</v>
      </c>
      <c r="C36" s="212"/>
      <c r="D36" s="212"/>
    </row>
    <row r="37" spans="1:4" ht="96" customHeight="1" thickBot="1" thickTop="1">
      <c r="A37" s="211"/>
      <c r="B37" s="45" t="s">
        <v>251</v>
      </c>
      <c r="C37" s="46" t="s">
        <v>186</v>
      </c>
      <c r="D37" s="46" t="s">
        <v>252</v>
      </c>
    </row>
    <row r="38" ht="15.75" thickTop="1"/>
  </sheetData>
  <sheetProtection/>
  <mergeCells count="16">
    <mergeCell ref="A36:A37"/>
    <mergeCell ref="B36:D36"/>
    <mergeCell ref="B29:D29"/>
    <mergeCell ref="B32:D32"/>
    <mergeCell ref="A32:A35"/>
    <mergeCell ref="B3:D3"/>
    <mergeCell ref="B5:D5"/>
    <mergeCell ref="A3:A4"/>
    <mergeCell ref="A5:A6"/>
    <mergeCell ref="A7:A21"/>
    <mergeCell ref="A22:A26"/>
    <mergeCell ref="A27:A28"/>
    <mergeCell ref="A29:A31"/>
    <mergeCell ref="B22:D22"/>
    <mergeCell ref="B7:D7"/>
    <mergeCell ref="B27:D27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BartekP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PrzemekB</dc:creator>
  <cp:keywords/>
  <dc:description/>
  <cp:lastModifiedBy>Inter Broker</cp:lastModifiedBy>
  <cp:lastPrinted>2014-06-30T12:19:57Z</cp:lastPrinted>
  <dcterms:created xsi:type="dcterms:W3CDTF">2012-01-13T14:07:06Z</dcterms:created>
  <dcterms:modified xsi:type="dcterms:W3CDTF">2014-07-04T08:34:55Z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