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865" yWindow="0" windowWidth="12165" windowHeight="10215"/>
  </bookViews>
  <sheets>
    <sheet name="studnie druk" sheetId="12" r:id="rId1"/>
    <sheet name="wpusty  DRUK" sheetId="11" r:id="rId2"/>
    <sheet name="Arkusz1" sheetId="5" state="hidden" r:id="rId3"/>
    <sheet name="Arkusz2" sheetId="6" state="hidden" r:id="rId4"/>
    <sheet name="Arkusz3" sheetId="7" state="hidden" r:id="rId5"/>
  </sheets>
  <definedNames>
    <definedName name="_xlnm.Print_Area" localSheetId="0">'studnie druk'!$A$1:$AK$20</definedName>
    <definedName name="_xlnm.Print_Area" localSheetId="1">'wpusty  DRUK'!$A$1:$R$13</definedName>
  </definedNames>
  <calcPr calcId="125725"/>
</workbook>
</file>

<file path=xl/calcChain.xml><?xml version="1.0" encoding="utf-8"?>
<calcChain xmlns="http://schemas.openxmlformats.org/spreadsheetml/2006/main">
  <c r="M9" i="12"/>
  <c r="M8"/>
  <c r="T11"/>
  <c r="T10"/>
  <c r="M10"/>
  <c r="T9"/>
  <c r="T8"/>
  <c r="AV19"/>
  <c r="AU19"/>
  <c r="AL8"/>
  <c r="AL9" s="1"/>
  <c r="AL10" s="1"/>
  <c r="AL11" s="1"/>
  <c r="AR7"/>
  <c r="AR9" s="1"/>
  <c r="AR11" s="1"/>
  <c r="AP7"/>
  <c r="AP9" s="1"/>
  <c r="J12" i="11"/>
  <c r="H12"/>
  <c r="G12"/>
  <c r="F12" s="1"/>
  <c r="H11"/>
  <c r="J11" s="1"/>
  <c r="A11"/>
  <c r="A12" s="1"/>
  <c r="H10"/>
  <c r="J10" s="1"/>
  <c r="G10" l="1"/>
  <c r="F10" s="1"/>
  <c r="G11"/>
  <c r="F11" s="1"/>
  <c r="I23" i="7" l="1"/>
  <c r="I20"/>
  <c r="I17"/>
  <c r="K17"/>
  <c r="H15"/>
  <c r="F10"/>
  <c r="H9" i="6"/>
  <c r="H6"/>
  <c r="H8" i="5" l="1"/>
</calcChain>
</file>

<file path=xl/sharedStrings.xml><?xml version="1.0" encoding="utf-8"?>
<sst xmlns="http://schemas.openxmlformats.org/spreadsheetml/2006/main" count="156" uniqueCount="95">
  <si>
    <t>Nr studni</t>
  </si>
  <si>
    <t>D1</t>
  </si>
  <si>
    <t>D2</t>
  </si>
  <si>
    <t>Dw1</t>
  </si>
  <si>
    <t>Dw2</t>
  </si>
  <si>
    <t>Dw3</t>
  </si>
  <si>
    <t>Dw4</t>
  </si>
  <si>
    <t>Rt</t>
  </si>
  <si>
    <t>RD1</t>
  </si>
  <si>
    <t>RD2</t>
  </si>
  <si>
    <t>H=Rt-RD1</t>
  </si>
  <si>
    <t>h1</t>
  </si>
  <si>
    <t>h2</t>
  </si>
  <si>
    <t>h3</t>
  </si>
  <si>
    <t>p</t>
  </si>
  <si>
    <t>n</t>
  </si>
  <si>
    <t>q</t>
  </si>
  <si>
    <t>K0</t>
  </si>
  <si>
    <t>K1</t>
  </si>
  <si>
    <t>K2</t>
  </si>
  <si>
    <t>K3</t>
  </si>
  <si>
    <t>K4</t>
  </si>
  <si>
    <t>X</t>
  </si>
  <si>
    <t>Y</t>
  </si>
  <si>
    <t>Klasa włazu</t>
  </si>
  <si>
    <t>mm</t>
  </si>
  <si>
    <t>m.n.p.m</t>
  </si>
  <si>
    <t>cm</t>
  </si>
  <si>
    <t>deg</t>
  </si>
  <si>
    <t>szt</t>
  </si>
  <si>
    <t>C250</t>
  </si>
  <si>
    <t>D400</t>
  </si>
  <si>
    <t>200PP</t>
  </si>
  <si>
    <t xml:space="preserve">3762432.78 </t>
  </si>
  <si>
    <t xml:space="preserve">5580502.98 </t>
  </si>
  <si>
    <t>średnica studni</t>
  </si>
  <si>
    <t>L.P.</t>
  </si>
  <si>
    <t>ODCINEK</t>
  </si>
  <si>
    <t>RZEDNE STUDNI</t>
  </si>
  <si>
    <t>m</t>
  </si>
  <si>
    <t>UWAGI</t>
  </si>
  <si>
    <t>ST. KASKADOWA</t>
  </si>
  <si>
    <t>in situ</t>
  </si>
  <si>
    <t>L - DŁUGOŚĆ (m)</t>
  </si>
  <si>
    <t xml:space="preserve"> Ø200 </t>
  </si>
  <si>
    <t>Rdw1</t>
  </si>
  <si>
    <t>Rdw2</t>
  </si>
  <si>
    <t>Rdw3</t>
  </si>
  <si>
    <t>Rdw4</t>
  </si>
  <si>
    <t xml:space="preserve">Rdw - WLOT PRZYKANA-LIKA </t>
  </si>
  <si>
    <t>I - SPADEK PRZYKANALIKA %</t>
  </si>
  <si>
    <t>-</t>
  </si>
  <si>
    <t>%</t>
  </si>
  <si>
    <t>RZĘDNE KANAŁÓW</t>
  </si>
  <si>
    <t>ŚREDNICE KANAŁÓW</t>
  </si>
  <si>
    <t>RZ. DRENÓW</t>
  </si>
  <si>
    <t>KĄTY KANAŁÓW</t>
  </si>
  <si>
    <t>KĄTY DRENÓW</t>
  </si>
  <si>
    <t>Dd1</t>
  </si>
  <si>
    <t>Dd2</t>
  </si>
  <si>
    <t>Rd2</t>
  </si>
  <si>
    <t>Rd1</t>
  </si>
  <si>
    <t>Kd1</t>
  </si>
  <si>
    <t>Kd2</t>
  </si>
  <si>
    <t>ZESTAWIENIE STUDNI</t>
  </si>
  <si>
    <t>D3</t>
  </si>
  <si>
    <t>D4</t>
  </si>
  <si>
    <t>ELEMENTY RURY TRZONOWEJ</t>
  </si>
  <si>
    <t>szt.</t>
  </si>
  <si>
    <t>Hw-ZAGŁĘBIENIE DNA PRZYK.</t>
  </si>
  <si>
    <t xml:space="preserve">Rd-RZ. DNA </t>
  </si>
  <si>
    <t>"Rkr" - RZ. TERENU WPUSTU</t>
  </si>
  <si>
    <t xml:space="preserve">"Ro" - RZ.WYLOTU PRZYKANA-LIKA </t>
  </si>
  <si>
    <t>RZEDNA WPUSTU I PRZYKANALIKA</t>
  </si>
  <si>
    <t>Rt -  RZ. TERENU STUDNI</t>
  </si>
  <si>
    <t xml:space="preserve">Rd2 - DNO </t>
  </si>
  <si>
    <t>Rdw-Rd2</t>
  </si>
  <si>
    <t>ŚR. WLOTU DREN.</t>
  </si>
  <si>
    <t>TYP KRATY WPUSTU</t>
  </si>
  <si>
    <t>KANAŁ KD-2</t>
  </si>
  <si>
    <t>sep</t>
  </si>
  <si>
    <t>KANAŁ KD-1</t>
  </si>
  <si>
    <t>1000PE</t>
  </si>
  <si>
    <t>800PE</t>
  </si>
  <si>
    <t xml:space="preserve">BUDOWA ODCINKA KANAŁU OGÓLNOSPŁAWNEGO W LUBAWCE W UL. DOLNEJ </t>
  </si>
  <si>
    <t>400PP</t>
  </si>
  <si>
    <t>600PP</t>
  </si>
  <si>
    <t>500PP</t>
  </si>
  <si>
    <t>ZESTAWIENIE WPUSTÓW ULICZNYCH</t>
  </si>
  <si>
    <t>Wd1-D4</t>
  </si>
  <si>
    <t>Wd2-D3</t>
  </si>
  <si>
    <t>Wd3-D3</t>
  </si>
  <si>
    <t>sposób właczenia do studni</t>
  </si>
  <si>
    <t>zał. 3.1</t>
  </si>
  <si>
    <t>zał.3</t>
  </si>
</sst>
</file>

<file path=xl/styles.xml><?xml version="1.0" encoding="utf-8"?>
<styleSheet xmlns="http://schemas.openxmlformats.org/spreadsheetml/2006/main">
  <fonts count="14">
    <font>
      <sz val="11"/>
      <color theme="1"/>
      <name val="Czcionka tekstu podstawowego"/>
      <family val="2"/>
      <charset val="238"/>
    </font>
    <font>
      <sz val="9"/>
      <color theme="1"/>
      <name val="Czcionka tekstu podstawowego"/>
      <family val="2"/>
      <charset val="238"/>
    </font>
    <font>
      <i/>
      <sz val="8"/>
      <color theme="1"/>
      <name val="Czcionka tekstu podstawowego"/>
      <charset val="238"/>
    </font>
    <font>
      <sz val="9"/>
      <name val="Czcionka tekstu podstawowego"/>
      <family val="2"/>
      <charset val="238"/>
    </font>
    <font>
      <sz val="11"/>
      <name val="Czcionka tekstu podstawowego"/>
      <family val="2"/>
      <charset val="238"/>
    </font>
    <font>
      <sz val="9"/>
      <color indexed="8"/>
      <name val="Czcionka tekstu podstawowego"/>
      <family val="2"/>
      <charset val="238"/>
    </font>
    <font>
      <b/>
      <sz val="16"/>
      <color theme="1"/>
      <name val="Czcionka tekstu podstawowego"/>
      <charset val="238"/>
    </font>
    <font>
      <i/>
      <sz val="8"/>
      <color indexed="8"/>
      <name val="Czcionka tekstu podstawowego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zcionka tekstu podstawowego"/>
      <family val="2"/>
      <charset val="238"/>
    </font>
    <font>
      <b/>
      <sz val="14"/>
      <color theme="1"/>
      <name val="Czcionka tekstu podstawowego"/>
      <charset val="238"/>
    </font>
    <font>
      <b/>
      <sz val="12"/>
      <color theme="1"/>
      <name val="Arial"/>
      <family val="2"/>
      <charset val="238"/>
    </font>
    <font>
      <sz val="14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/>
      <top style="thin">
        <color indexed="0"/>
      </top>
      <bottom/>
      <diagonal/>
    </border>
  </borders>
  <cellStyleXfs count="1">
    <xf numFmtId="0" fontId="0" fillId="0" borderId="0"/>
  </cellStyleXfs>
  <cellXfs count="125">
    <xf numFmtId="0" fontId="0" fillId="0" borderId="0" xfId="0"/>
    <xf numFmtId="0" fontId="0" fillId="0" borderId="9" xfId="0" applyBorder="1"/>
    <xf numFmtId="0" fontId="0" fillId="0" borderId="0" xfId="0"/>
    <xf numFmtId="0" fontId="0" fillId="0" borderId="3" xfId="0" applyBorder="1" applyAlignment="1"/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" xfId="0" applyBorder="1"/>
    <xf numFmtId="0" fontId="6" fillId="0" borderId="0" xfId="0" applyFont="1"/>
    <xf numFmtId="0" fontId="0" fillId="0" borderId="0" xfId="0" applyAlignment="1">
      <alignment vertical="center"/>
    </xf>
    <xf numFmtId="2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2" borderId="3" xfId="0" applyFill="1" applyBorder="1" applyAlignment="1">
      <alignment vertical="center"/>
    </xf>
    <xf numFmtId="1" fontId="1" fillId="0" borderId="14" xfId="0" applyNumberFormat="1" applyFont="1" applyBorder="1" applyAlignment="1">
      <alignment horizontal="right"/>
    </xf>
    <xf numFmtId="2" fontId="1" fillId="0" borderId="0" xfId="0" applyNumberFormat="1" applyFont="1" applyBorder="1" applyAlignment="1">
      <alignment horizontal="center"/>
    </xf>
    <xf numFmtId="10" fontId="3" fillId="0" borderId="0" xfId="0" applyNumberFormat="1" applyFont="1" applyBorder="1" applyAlignment="1">
      <alignment horizontal="center"/>
    </xf>
    <xf numFmtId="0" fontId="0" fillId="0" borderId="11" xfId="0" applyBorder="1" applyAlignment="1"/>
    <xf numFmtId="0" fontId="0" fillId="0" borderId="12" xfId="0" applyBorder="1" applyAlignment="1"/>
    <xf numFmtId="0" fontId="0" fillId="0" borderId="0" xfId="0" applyAlignment="1">
      <alignment horizontal="right"/>
    </xf>
    <xf numFmtId="2" fontId="1" fillId="2" borderId="0" xfId="0" applyNumberFormat="1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/>
    </xf>
    <xf numFmtId="2" fontId="0" fillId="0" borderId="6" xfId="0" applyNumberFormat="1" applyFill="1" applyBorder="1" applyAlignment="1">
      <alignment horizontal="center" vertical="center"/>
    </xf>
    <xf numFmtId="0" fontId="0" fillId="0" borderId="0" xfId="0" applyFill="1"/>
    <xf numFmtId="0" fontId="8" fillId="0" borderId="0" xfId="0" applyFont="1" applyAlignment="1">
      <alignment vertical="center"/>
    </xf>
    <xf numFmtId="0" fontId="8" fillId="0" borderId="0" xfId="0" applyFont="1"/>
    <xf numFmtId="0" fontId="9" fillId="0" borderId="0" xfId="0" applyFont="1"/>
    <xf numFmtId="2" fontId="0" fillId="0" borderId="0" xfId="0" applyNumberFormat="1" applyFill="1"/>
    <xf numFmtId="0" fontId="8" fillId="0" borderId="0" xfId="0" applyFont="1" applyFill="1"/>
    <xf numFmtId="0" fontId="0" fillId="0" borderId="11" xfId="0" applyFill="1" applyBorder="1" applyAlignment="1"/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/>
    </xf>
    <xf numFmtId="2" fontId="1" fillId="0" borderId="19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0" fillId="0" borderId="10" xfId="0" applyFill="1" applyBorder="1" applyAlignment="1"/>
    <xf numFmtId="2" fontId="1" fillId="0" borderId="15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/>
    </xf>
    <xf numFmtId="2" fontId="1" fillId="0" borderId="18" xfId="0" applyNumberFormat="1" applyFont="1" applyFill="1" applyBorder="1" applyAlignment="1">
      <alignment horizontal="center" vertical="center" wrapText="1"/>
    </xf>
    <xf numFmtId="2" fontId="1" fillId="2" borderId="25" xfId="0" applyNumberFormat="1" applyFont="1" applyFill="1" applyBorder="1" applyAlignment="1">
      <alignment horizontal="center" vertical="center" wrapText="1"/>
    </xf>
    <xf numFmtId="0" fontId="2" fillId="0" borderId="26" xfId="0" applyNumberFormat="1" applyFont="1" applyBorder="1" applyAlignment="1">
      <alignment horizontal="center" vertical="center" wrapText="1"/>
    </xf>
    <xf numFmtId="0" fontId="2" fillId="0" borderId="26" xfId="0" applyNumberFormat="1" applyFont="1" applyFill="1" applyBorder="1" applyAlignment="1">
      <alignment horizontal="center" vertical="center" wrapText="1"/>
    </xf>
    <xf numFmtId="0" fontId="7" fillId="2" borderId="27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Alignment="1">
      <alignment vertical="center"/>
    </xf>
    <xf numFmtId="0" fontId="0" fillId="0" borderId="29" xfId="0" applyBorder="1"/>
    <xf numFmtId="0" fontId="0" fillId="0" borderId="33" xfId="0" applyFill="1" applyBorder="1" applyAlignment="1">
      <alignment horizontal="center" vertical="center"/>
    </xf>
    <xf numFmtId="2" fontId="0" fillId="0" borderId="33" xfId="0" applyNumberFormat="1" applyFill="1" applyBorder="1" applyAlignment="1">
      <alignment horizontal="center" vertical="center"/>
    </xf>
    <xf numFmtId="2" fontId="0" fillId="0" borderId="8" xfId="0" applyNumberForma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2" fontId="0" fillId="0" borderId="7" xfId="0" applyNumberFormat="1" applyFill="1" applyBorder="1" applyAlignment="1">
      <alignment horizontal="center" vertical="center" wrapText="1"/>
    </xf>
    <xf numFmtId="1" fontId="0" fillId="0" borderId="6" xfId="0" applyNumberFormat="1" applyFill="1" applyBorder="1" applyAlignment="1">
      <alignment horizontal="center" vertical="center"/>
    </xf>
    <xf numFmtId="0" fontId="0" fillId="0" borderId="36" xfId="0" applyBorder="1"/>
    <xf numFmtId="0" fontId="0" fillId="0" borderId="37" xfId="0" applyBorder="1"/>
    <xf numFmtId="1" fontId="0" fillId="0" borderId="0" xfId="0" applyNumberFormat="1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 wrapText="1"/>
    </xf>
    <xf numFmtId="2" fontId="1" fillId="0" borderId="16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2" fontId="1" fillId="0" borderId="29" xfId="0" applyNumberFormat="1" applyFont="1" applyFill="1" applyBorder="1" applyAlignment="1">
      <alignment horizontal="center" vertical="center" wrapText="1"/>
    </xf>
    <xf numFmtId="2" fontId="1" fillId="0" borderId="29" xfId="0" applyNumberFormat="1" applyFont="1" applyBorder="1" applyAlignment="1">
      <alignment horizontal="center" vertical="center" wrapText="1"/>
    </xf>
    <xf numFmtId="2" fontId="5" fillId="2" borderId="28" xfId="0" applyNumberFormat="1" applyFont="1" applyFill="1" applyBorder="1" applyAlignment="1" applyProtection="1">
      <alignment horizontal="center" vertical="center" wrapText="1"/>
    </xf>
    <xf numFmtId="2" fontId="5" fillId="2" borderId="38" xfId="0" applyNumberFormat="1" applyFont="1" applyFill="1" applyBorder="1" applyAlignment="1" applyProtection="1">
      <alignment horizontal="center" vertical="center" wrapText="1"/>
    </xf>
    <xf numFmtId="10" fontId="3" fillId="2" borderId="39" xfId="0" applyNumberFormat="1" applyFont="1" applyFill="1" applyBorder="1" applyAlignment="1" applyProtection="1">
      <alignment horizontal="center" vertical="center"/>
      <protection locked="0"/>
    </xf>
    <xf numFmtId="2" fontId="5" fillId="2" borderId="40" xfId="0" applyNumberFormat="1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Fill="1" applyBorder="1" applyAlignment="1"/>
    <xf numFmtId="0" fontId="0" fillId="0" borderId="3" xfId="0" applyBorder="1"/>
    <xf numFmtId="0" fontId="0" fillId="0" borderId="4" xfId="0" applyBorder="1"/>
    <xf numFmtId="0" fontId="5" fillId="0" borderId="26" xfId="0" applyNumberFormat="1" applyFont="1" applyFill="1" applyBorder="1" applyAlignment="1" applyProtection="1">
      <alignment vertical="center"/>
      <protection locked="0"/>
    </xf>
    <xf numFmtId="2" fontId="5" fillId="0" borderId="26" xfId="0" applyNumberFormat="1" applyFont="1" applyFill="1" applyBorder="1" applyAlignment="1" applyProtection="1">
      <alignment horizontal="center" vertical="center"/>
      <protection locked="0"/>
    </xf>
    <xf numFmtId="2" fontId="1" fillId="0" borderId="26" xfId="0" applyNumberFormat="1" applyFont="1" applyBorder="1" applyAlignment="1">
      <alignment horizontal="center" vertical="center"/>
    </xf>
    <xf numFmtId="2" fontId="1" fillId="0" borderId="26" xfId="0" applyNumberFormat="1" applyFont="1" applyFill="1" applyBorder="1" applyAlignment="1">
      <alignment horizontal="center" vertical="center"/>
    </xf>
    <xf numFmtId="10" fontId="3" fillId="0" borderId="26" xfId="0" applyNumberFormat="1" applyFont="1" applyBorder="1" applyAlignment="1">
      <alignment horizontal="center" vertical="center"/>
    </xf>
    <xf numFmtId="0" fontId="10" fillId="0" borderId="26" xfId="0" applyNumberFormat="1" applyFont="1" applyBorder="1" applyAlignment="1">
      <alignment horizontal="center" vertical="center"/>
    </xf>
    <xf numFmtId="0" fontId="0" fillId="0" borderId="26" xfId="0" applyBorder="1"/>
    <xf numFmtId="0" fontId="5" fillId="0" borderId="19" xfId="0" applyNumberFormat="1" applyFont="1" applyFill="1" applyBorder="1" applyAlignment="1" applyProtection="1">
      <alignment vertical="center"/>
      <protection locked="0"/>
    </xf>
    <xf numFmtId="2" fontId="5" fillId="0" borderId="19" xfId="0" applyNumberFormat="1" applyFont="1" applyFill="1" applyBorder="1" applyAlignment="1" applyProtection="1">
      <alignment horizontal="center" vertical="center"/>
      <protection locked="0"/>
    </xf>
    <xf numFmtId="2" fontId="1" fillId="0" borderId="19" xfId="0" applyNumberFormat="1" applyFont="1" applyBorder="1" applyAlignment="1">
      <alignment horizontal="center" vertical="center"/>
    </xf>
    <xf numFmtId="10" fontId="3" fillId="0" borderId="19" xfId="0" applyNumberFormat="1" applyFont="1" applyBorder="1" applyAlignment="1">
      <alignment horizontal="center" vertical="center"/>
    </xf>
    <xf numFmtId="0" fontId="10" fillId="0" borderId="19" xfId="0" applyNumberFormat="1" applyFont="1" applyBorder="1" applyAlignment="1">
      <alignment horizontal="center" vertical="center"/>
    </xf>
    <xf numFmtId="0" fontId="0" fillId="0" borderId="19" xfId="0" applyBorder="1"/>
    <xf numFmtId="2" fontId="10" fillId="0" borderId="26" xfId="0" applyNumberFormat="1" applyFont="1" applyBorder="1" applyAlignment="1">
      <alignment horizontal="center" vertical="center"/>
    </xf>
    <xf numFmtId="2" fontId="10" fillId="0" borderId="19" xfId="0" applyNumberFormat="1" applyFont="1" applyBorder="1" applyAlignment="1">
      <alignment horizontal="center" vertical="center"/>
    </xf>
    <xf numFmtId="2" fontId="0" fillId="0" borderId="26" xfId="0" applyNumberFormat="1" applyBorder="1" applyAlignment="1">
      <alignment horizontal="center" vertical="center" wrapText="1"/>
    </xf>
    <xf numFmtId="2" fontId="0" fillId="0" borderId="26" xfId="0" applyNumberFormat="1" applyFill="1" applyBorder="1" applyAlignment="1">
      <alignment horizontal="center" vertical="center" wrapText="1"/>
    </xf>
    <xf numFmtId="2" fontId="4" fillId="0" borderId="26" xfId="0" applyNumberFormat="1" applyFont="1" applyFill="1" applyBorder="1" applyAlignment="1">
      <alignment horizontal="center" vertical="center" wrapText="1"/>
    </xf>
    <xf numFmtId="2" fontId="0" fillId="2" borderId="26" xfId="0" applyNumberFormat="1" applyFill="1" applyBorder="1" applyAlignment="1">
      <alignment horizontal="center" vertical="center" wrapText="1"/>
    </xf>
    <xf numFmtId="2" fontId="0" fillId="0" borderId="18" xfId="0" applyNumberFormat="1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0" borderId="3" xfId="0" applyFill="1" applyBorder="1" applyAlignment="1">
      <alignment vertical="center"/>
    </xf>
    <xf numFmtId="1" fontId="0" fillId="0" borderId="33" xfId="0" applyNumberFormat="1" applyFill="1" applyBorder="1" applyAlignment="1">
      <alignment horizontal="center" vertical="center"/>
    </xf>
    <xf numFmtId="2" fontId="0" fillId="0" borderId="18" xfId="0" applyNumberFormat="1" applyFill="1" applyBorder="1" applyAlignment="1">
      <alignment horizontal="center" vertical="center"/>
    </xf>
    <xf numFmtId="0" fontId="0" fillId="0" borderId="34" xfId="0" applyFill="1" applyBorder="1" applyAlignment="1">
      <alignment horizontal="center" vertical="center"/>
    </xf>
    <xf numFmtId="2" fontId="0" fillId="0" borderId="34" xfId="0" applyNumberFormat="1" applyFill="1" applyBorder="1" applyAlignment="1">
      <alignment horizontal="center" vertical="center" wrapText="1"/>
    </xf>
    <xf numFmtId="0" fontId="0" fillId="0" borderId="30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1" xfId="0" applyBorder="1" applyAlignment="1">
      <alignment horizontal="center"/>
    </xf>
    <xf numFmtId="2" fontId="0" fillId="0" borderId="29" xfId="0" applyNumberFormat="1" applyBorder="1" applyAlignment="1">
      <alignment horizontal="center" vertical="center" wrapText="1"/>
    </xf>
    <xf numFmtId="2" fontId="0" fillId="0" borderId="5" xfId="0" applyNumberFormat="1" applyBorder="1" applyAlignment="1">
      <alignment horizontal="center" vertical="center" wrapText="1"/>
    </xf>
    <xf numFmtId="2" fontId="0" fillId="0" borderId="18" xfId="0" applyNumberFormat="1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 wrapText="1"/>
    </xf>
    <xf numFmtId="2" fontId="0" fillId="0" borderId="20" xfId="0" applyNumberFormat="1" applyBorder="1" applyAlignment="1">
      <alignment horizontal="center" vertical="center" wrapText="1"/>
    </xf>
    <xf numFmtId="2" fontId="0" fillId="0" borderId="35" xfId="0" applyNumberFormat="1" applyBorder="1" applyAlignment="1">
      <alignment horizontal="center" vertical="center" wrapText="1"/>
    </xf>
    <xf numFmtId="2" fontId="0" fillId="0" borderId="22" xfId="0" applyNumberForma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2" fontId="1" fillId="0" borderId="15" xfId="0" applyNumberFormat="1" applyFont="1" applyBorder="1" applyAlignment="1">
      <alignment horizontal="center" vertical="center" wrapText="1"/>
    </xf>
    <xf numFmtId="2" fontId="1" fillId="0" borderId="17" xfId="0" applyNumberFormat="1" applyFont="1" applyBorder="1" applyAlignment="1">
      <alignment horizontal="center" vertical="center" wrapText="1"/>
    </xf>
    <xf numFmtId="2" fontId="1" fillId="0" borderId="16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20" xfId="0" applyNumberFormat="1" applyFont="1" applyBorder="1" applyAlignment="1">
      <alignment horizontal="center" vertical="center" wrapText="1"/>
    </xf>
    <xf numFmtId="2" fontId="1" fillId="0" borderId="21" xfId="0" applyNumberFormat="1" applyFont="1" applyBorder="1" applyAlignment="1">
      <alignment horizontal="center" vertical="center" wrapText="1"/>
    </xf>
    <xf numFmtId="2" fontId="1" fillId="0" borderId="22" xfId="0" applyNumberFormat="1" applyFont="1" applyBorder="1" applyAlignment="1">
      <alignment horizontal="center" vertical="center" wrapText="1"/>
    </xf>
    <xf numFmtId="2" fontId="1" fillId="0" borderId="30" xfId="0" applyNumberFormat="1" applyFont="1" applyBorder="1" applyAlignment="1">
      <alignment horizontal="center" vertical="center" wrapText="1"/>
    </xf>
    <xf numFmtId="2" fontId="1" fillId="0" borderId="31" xfId="0" applyNumberFormat="1" applyFont="1" applyBorder="1" applyAlignment="1">
      <alignment horizontal="center" vertical="center" wrapText="1"/>
    </xf>
    <xf numFmtId="2" fontId="1" fillId="0" borderId="32" xfId="0" applyNumberFormat="1" applyFont="1" applyBorder="1" applyAlignment="1">
      <alignment horizontal="center" vertical="center" wrapText="1"/>
    </xf>
    <xf numFmtId="2" fontId="5" fillId="2" borderId="23" xfId="0" applyNumberFormat="1" applyFont="1" applyFill="1" applyBorder="1" applyAlignment="1" applyProtection="1">
      <alignment horizontal="center" vertical="center" wrapText="1"/>
    </xf>
    <xf numFmtId="2" fontId="5" fillId="2" borderId="24" xfId="0" applyNumberFormat="1" applyFont="1" applyFill="1" applyBorder="1" applyAlignment="1" applyProtection="1">
      <alignment horizontal="center" vertical="center" wrapText="1"/>
    </xf>
    <xf numFmtId="0" fontId="13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FF66"/>
      <color rgb="FF0066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V19"/>
  <sheetViews>
    <sheetView showGridLines="0" tabSelected="1" view="pageBreakPreview" topLeftCell="A4" zoomScale="60" zoomScaleNormal="80" workbookViewId="0">
      <pane ySplit="1005" activePane="bottomLeft"/>
      <selection activeCell="K4" sqref="K1:L1048576"/>
      <selection pane="bottomLeft" activeCell="AB30" sqref="AB30"/>
    </sheetView>
  </sheetViews>
  <sheetFormatPr defaultRowHeight="14.25"/>
  <cols>
    <col min="1" max="5" width="9" style="2"/>
    <col min="6" max="6" width="8" style="2" customWidth="1"/>
    <col min="7" max="7" width="7.75" style="2" customWidth="1"/>
    <col min="8" max="8" width="7.125" style="2" customWidth="1"/>
    <col min="9" max="10" width="0" style="2" hidden="1" customWidth="1"/>
    <col min="11" max="12" width="9" style="23"/>
    <col min="13" max="13" width="9" style="2"/>
    <col min="14" max="14" width="9.25" style="2" bestFit="1" customWidth="1"/>
    <col min="15" max="15" width="9" style="2"/>
    <col min="16" max="16" width="7.625" style="2" customWidth="1"/>
    <col min="17" max="17" width="8.125" style="2" customWidth="1"/>
    <col min="18" max="19" width="0" style="2" hidden="1" customWidth="1"/>
    <col min="20" max="20" width="10" style="2" customWidth="1"/>
    <col min="21" max="22" width="0" style="2" hidden="1" customWidth="1"/>
    <col min="23" max="25" width="9" style="2" hidden="1" customWidth="1"/>
    <col min="26" max="26" width="10.5" style="2" hidden="1" customWidth="1"/>
    <col min="27" max="27" width="6.375" style="2" customWidth="1"/>
    <col min="28" max="28" width="7.375" style="2" customWidth="1"/>
    <col min="29" max="29" width="6.75" style="2" customWidth="1"/>
    <col min="30" max="30" width="6.625" style="2" customWidth="1"/>
    <col min="31" max="31" width="6.5" style="2" customWidth="1"/>
    <col min="32" max="33" width="0" style="2" hidden="1" customWidth="1"/>
    <col min="34" max="34" width="13.25" style="2" hidden="1" customWidth="1"/>
    <col min="35" max="35" width="12.875" style="2" hidden="1" customWidth="1"/>
    <col min="36" max="36" width="6.875" style="2" customWidth="1"/>
    <col min="37" max="37" width="18.625" style="2" customWidth="1"/>
    <col min="38" max="16384" width="9" style="2"/>
  </cols>
  <sheetData>
    <row r="1" spans="1:44" ht="20.25">
      <c r="A1" s="9" t="s">
        <v>84</v>
      </c>
    </row>
    <row r="2" spans="1:44" ht="20.25" customHeight="1">
      <c r="A2" s="42" t="s">
        <v>64</v>
      </c>
      <c r="B2" s="10"/>
      <c r="C2" s="10"/>
      <c r="D2" s="10"/>
      <c r="E2" s="10"/>
      <c r="AK2" s="124" t="s">
        <v>94</v>
      </c>
    </row>
    <row r="3" spans="1:44">
      <c r="A3" s="12"/>
      <c r="B3" s="12"/>
      <c r="C3" s="11"/>
      <c r="D3" s="11"/>
      <c r="E3" s="11"/>
      <c r="F3" s="11"/>
      <c r="G3" s="11"/>
      <c r="H3" s="11"/>
      <c r="I3" s="52"/>
      <c r="J3" s="52"/>
      <c r="K3" s="11"/>
      <c r="L3" s="11"/>
      <c r="M3" s="11"/>
      <c r="N3" s="11"/>
      <c r="O3" s="11"/>
      <c r="P3" s="11"/>
      <c r="Q3" s="11"/>
      <c r="R3" s="11"/>
      <c r="S3" s="11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53"/>
    </row>
    <row r="4" spans="1:44">
      <c r="A4" s="99" t="s">
        <v>0</v>
      </c>
      <c r="B4" s="107" t="s">
        <v>35</v>
      </c>
      <c r="C4" s="96" t="s">
        <v>54</v>
      </c>
      <c r="D4" s="98"/>
      <c r="E4" s="98"/>
      <c r="F4" s="98"/>
      <c r="G4" s="98"/>
      <c r="H4" s="97"/>
      <c r="I4" s="96" t="s">
        <v>77</v>
      </c>
      <c r="J4" s="97"/>
      <c r="K4" s="96" t="s">
        <v>53</v>
      </c>
      <c r="L4" s="98"/>
      <c r="M4" s="98"/>
      <c r="N4" s="98"/>
      <c r="O4" s="98"/>
      <c r="P4" s="98"/>
      <c r="Q4" s="97"/>
      <c r="R4" s="96" t="s">
        <v>55</v>
      </c>
      <c r="S4" s="97"/>
      <c r="T4" s="43"/>
      <c r="U4" s="50"/>
      <c r="V4" s="50"/>
      <c r="W4" s="50"/>
      <c r="X4" s="50"/>
      <c r="Y4" s="50"/>
      <c r="Z4" s="50"/>
      <c r="AA4" s="96" t="s">
        <v>56</v>
      </c>
      <c r="AB4" s="98"/>
      <c r="AC4" s="98"/>
      <c r="AD4" s="98"/>
      <c r="AE4" s="97"/>
      <c r="AF4" s="96" t="s">
        <v>57</v>
      </c>
      <c r="AG4" s="97"/>
      <c r="AH4" s="51"/>
      <c r="AI4" s="43"/>
      <c r="AJ4" s="99" t="s">
        <v>24</v>
      </c>
      <c r="AK4" s="102" t="s">
        <v>40</v>
      </c>
    </row>
    <row r="5" spans="1:44">
      <c r="A5" s="100"/>
      <c r="B5" s="108"/>
      <c r="C5" s="82" t="s">
        <v>1</v>
      </c>
      <c r="D5" s="82" t="s">
        <v>2</v>
      </c>
      <c r="E5" s="82" t="s">
        <v>3</v>
      </c>
      <c r="F5" s="82" t="s">
        <v>4</v>
      </c>
      <c r="G5" s="82" t="s">
        <v>5</v>
      </c>
      <c r="H5" s="82" t="s">
        <v>6</v>
      </c>
      <c r="I5" s="82" t="s">
        <v>58</v>
      </c>
      <c r="J5" s="82" t="s">
        <v>59</v>
      </c>
      <c r="K5" s="83" t="s">
        <v>7</v>
      </c>
      <c r="L5" s="84" t="s">
        <v>8</v>
      </c>
      <c r="M5" s="85" t="s">
        <v>9</v>
      </c>
      <c r="N5" s="85" t="s">
        <v>45</v>
      </c>
      <c r="O5" s="85" t="s">
        <v>46</v>
      </c>
      <c r="P5" s="85" t="s">
        <v>47</v>
      </c>
      <c r="Q5" s="85" t="s">
        <v>48</v>
      </c>
      <c r="R5" s="85" t="s">
        <v>61</v>
      </c>
      <c r="S5" s="85" t="s">
        <v>60</v>
      </c>
      <c r="T5" s="86" t="s">
        <v>10</v>
      </c>
      <c r="U5" s="82" t="s">
        <v>11</v>
      </c>
      <c r="V5" s="82" t="s">
        <v>12</v>
      </c>
      <c r="W5" s="82" t="s">
        <v>13</v>
      </c>
      <c r="X5" s="82" t="s">
        <v>14</v>
      </c>
      <c r="Y5" s="82" t="s">
        <v>15</v>
      </c>
      <c r="Z5" s="82" t="s">
        <v>16</v>
      </c>
      <c r="AA5" s="82" t="s">
        <v>17</v>
      </c>
      <c r="AB5" s="82" t="s">
        <v>18</v>
      </c>
      <c r="AC5" s="82" t="s">
        <v>19</v>
      </c>
      <c r="AD5" s="82" t="s">
        <v>20</v>
      </c>
      <c r="AE5" s="82" t="s">
        <v>21</v>
      </c>
      <c r="AF5" s="82" t="s">
        <v>62</v>
      </c>
      <c r="AG5" s="82" t="s">
        <v>63</v>
      </c>
      <c r="AH5" s="105" t="s">
        <v>22</v>
      </c>
      <c r="AI5" s="100" t="s">
        <v>23</v>
      </c>
      <c r="AJ5" s="100"/>
      <c r="AK5" s="103"/>
    </row>
    <row r="6" spans="1:44">
      <c r="A6" s="101"/>
      <c r="B6" s="4" t="s">
        <v>25</v>
      </c>
      <c r="C6" s="87" t="s">
        <v>25</v>
      </c>
      <c r="D6" s="87" t="s">
        <v>25</v>
      </c>
      <c r="E6" s="87" t="s">
        <v>25</v>
      </c>
      <c r="F6" s="87" t="s">
        <v>25</v>
      </c>
      <c r="G6" s="87" t="s">
        <v>25</v>
      </c>
      <c r="H6" s="87" t="s">
        <v>25</v>
      </c>
      <c r="I6" s="87" t="s">
        <v>25</v>
      </c>
      <c r="J6" s="87" t="s">
        <v>25</v>
      </c>
      <c r="K6" s="88" t="s">
        <v>26</v>
      </c>
      <c r="L6" s="89" t="s">
        <v>26</v>
      </c>
      <c r="M6" s="90" t="s">
        <v>26</v>
      </c>
      <c r="N6" s="90" t="s">
        <v>26</v>
      </c>
      <c r="O6" s="90" t="s">
        <v>26</v>
      </c>
      <c r="P6" s="90" t="s">
        <v>26</v>
      </c>
      <c r="Q6" s="90" t="s">
        <v>26</v>
      </c>
      <c r="R6" s="85" t="s">
        <v>26</v>
      </c>
      <c r="S6" s="85" t="s">
        <v>26</v>
      </c>
      <c r="T6" s="87" t="s">
        <v>27</v>
      </c>
      <c r="U6" s="87" t="s">
        <v>27</v>
      </c>
      <c r="V6" s="87" t="s">
        <v>27</v>
      </c>
      <c r="W6" s="87" t="s">
        <v>27</v>
      </c>
      <c r="X6" s="87" t="s">
        <v>27</v>
      </c>
      <c r="Y6" s="87" t="s">
        <v>29</v>
      </c>
      <c r="Z6" s="87" t="s">
        <v>29</v>
      </c>
      <c r="AA6" s="87" t="s">
        <v>28</v>
      </c>
      <c r="AB6" s="87" t="s">
        <v>28</v>
      </c>
      <c r="AC6" s="87" t="s">
        <v>28</v>
      </c>
      <c r="AD6" s="87" t="s">
        <v>28</v>
      </c>
      <c r="AE6" s="87" t="s">
        <v>28</v>
      </c>
      <c r="AF6" s="87" t="s">
        <v>28</v>
      </c>
      <c r="AG6" s="87" t="s">
        <v>28</v>
      </c>
      <c r="AH6" s="106"/>
      <c r="AI6" s="101"/>
      <c r="AJ6" s="101"/>
      <c r="AK6" s="104"/>
    </row>
    <row r="7" spans="1:44">
      <c r="A7" s="5" t="s">
        <v>79</v>
      </c>
      <c r="B7" s="6"/>
      <c r="C7" s="6"/>
      <c r="D7" s="6"/>
      <c r="E7" s="6"/>
      <c r="F7" s="6"/>
      <c r="G7" s="6"/>
      <c r="H7" s="6"/>
      <c r="I7" s="6"/>
      <c r="J7" s="6"/>
      <c r="K7" s="91"/>
      <c r="L7" s="91"/>
      <c r="M7" s="13"/>
      <c r="N7" s="13"/>
      <c r="O7" s="13"/>
      <c r="P7" s="13"/>
      <c r="Q7" s="13"/>
      <c r="R7" s="13"/>
      <c r="S7" s="13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7"/>
      <c r="AK7" s="7"/>
      <c r="AP7" s="2" t="e">
        <f>SUM(#REF!)</f>
        <v>#REF!</v>
      </c>
      <c r="AR7" s="2" t="e">
        <f>SUM(#REF!)</f>
        <v>#REF!</v>
      </c>
    </row>
    <row r="8" spans="1:44">
      <c r="A8" s="21" t="s">
        <v>1</v>
      </c>
      <c r="B8" s="21">
        <v>2000</v>
      </c>
      <c r="C8" s="21" t="s">
        <v>82</v>
      </c>
      <c r="D8" s="21" t="s">
        <v>82</v>
      </c>
      <c r="E8" s="21" t="s">
        <v>83</v>
      </c>
      <c r="F8" s="21"/>
      <c r="G8" s="21"/>
      <c r="H8" s="21"/>
      <c r="I8" s="49"/>
      <c r="J8" s="49"/>
      <c r="K8" s="22">
        <v>489.54</v>
      </c>
      <c r="L8" s="22">
        <v>486.39</v>
      </c>
      <c r="M8" s="22">
        <f>SUM(L8+0.57)</f>
        <v>486.96</v>
      </c>
      <c r="N8" s="21">
        <v>486.5</v>
      </c>
      <c r="O8" s="21"/>
      <c r="P8" s="21"/>
      <c r="Q8" s="21"/>
      <c r="R8" s="46"/>
      <c r="S8" s="46"/>
      <c r="T8" s="21">
        <f t="shared" ref="T8:T11" si="0">(K8-L8)*100</f>
        <v>315.00000000000341</v>
      </c>
      <c r="U8" s="21"/>
      <c r="V8" s="47"/>
      <c r="W8" s="47"/>
      <c r="X8" s="47"/>
      <c r="Y8" s="47"/>
      <c r="Z8" s="47"/>
      <c r="AA8" s="47">
        <v>250</v>
      </c>
      <c r="AB8" s="47">
        <v>180</v>
      </c>
      <c r="AC8" s="47"/>
      <c r="AD8" s="47"/>
      <c r="AE8" s="47"/>
      <c r="AF8" s="47">
        <v>45</v>
      </c>
      <c r="AG8" s="47">
        <v>135</v>
      </c>
      <c r="AH8" s="47" t="s">
        <v>33</v>
      </c>
      <c r="AI8" s="47" t="s">
        <v>34</v>
      </c>
      <c r="AJ8" s="47" t="s">
        <v>30</v>
      </c>
      <c r="AK8" s="48"/>
      <c r="AL8" s="2" t="e">
        <f>SUM(#REF!+1)</f>
        <v>#REF!</v>
      </c>
      <c r="AP8" s="2">
        <v>29</v>
      </c>
      <c r="AR8" s="2">
        <v>16</v>
      </c>
    </row>
    <row r="9" spans="1:44">
      <c r="A9" s="21" t="s">
        <v>2</v>
      </c>
      <c r="B9" s="21">
        <v>1500</v>
      </c>
      <c r="C9" s="21" t="s">
        <v>82</v>
      </c>
      <c r="D9" s="21" t="s">
        <v>82</v>
      </c>
      <c r="E9" s="21" t="s">
        <v>32</v>
      </c>
      <c r="F9" s="22"/>
      <c r="G9" s="21"/>
      <c r="H9" s="21"/>
      <c r="I9" s="49"/>
      <c r="J9" s="49"/>
      <c r="K9" s="22">
        <v>489.7</v>
      </c>
      <c r="L9" s="22">
        <v>487.19</v>
      </c>
      <c r="M9" s="22">
        <f>SUM(L9+0.5)</f>
        <v>487.69</v>
      </c>
      <c r="N9" s="22">
        <v>488.88</v>
      </c>
      <c r="O9" s="21"/>
      <c r="P9" s="21"/>
      <c r="Q9" s="21"/>
      <c r="R9" s="46"/>
      <c r="S9" s="46"/>
      <c r="T9" s="21">
        <f t="shared" si="0"/>
        <v>250.99999999999909</v>
      </c>
      <c r="U9" s="21"/>
      <c r="V9" s="47"/>
      <c r="W9" s="47"/>
      <c r="X9" s="47"/>
      <c r="Y9" s="47"/>
      <c r="Z9" s="47"/>
      <c r="AA9" s="47">
        <v>180</v>
      </c>
      <c r="AB9" s="47">
        <v>90</v>
      </c>
      <c r="AC9" s="47"/>
      <c r="AD9" s="47"/>
      <c r="AE9" s="47"/>
      <c r="AF9" s="47">
        <v>45</v>
      </c>
      <c r="AG9" s="47">
        <v>135</v>
      </c>
      <c r="AH9" s="47" t="s">
        <v>33</v>
      </c>
      <c r="AI9" s="47" t="s">
        <v>34</v>
      </c>
      <c r="AJ9" s="47" t="s">
        <v>31</v>
      </c>
      <c r="AK9" s="48"/>
      <c r="AL9" s="2" t="e">
        <f t="shared" ref="AL9:AL11" si="1">SUM(AL8+1)</f>
        <v>#REF!</v>
      </c>
      <c r="AP9" s="2" t="e">
        <f>SUM(AP7:AP8)</f>
        <v>#REF!</v>
      </c>
      <c r="AR9" s="2" t="e">
        <f>SUM(AR7:AR8)</f>
        <v>#REF!</v>
      </c>
    </row>
    <row r="10" spans="1:44">
      <c r="A10" s="21" t="s">
        <v>65</v>
      </c>
      <c r="B10" s="21">
        <v>2000</v>
      </c>
      <c r="C10" s="21" t="s">
        <v>82</v>
      </c>
      <c r="D10" s="21" t="s">
        <v>82</v>
      </c>
      <c r="E10" s="21" t="s">
        <v>32</v>
      </c>
      <c r="F10" s="22" t="s">
        <v>85</v>
      </c>
      <c r="G10" s="22" t="s">
        <v>32</v>
      </c>
      <c r="H10" s="21" t="s">
        <v>32</v>
      </c>
      <c r="I10" s="49"/>
      <c r="J10" s="49"/>
      <c r="K10" s="22">
        <v>490.25</v>
      </c>
      <c r="L10" s="22">
        <v>487.85</v>
      </c>
      <c r="M10" s="22">
        <f t="shared" ref="M10" si="2">SUM(L10+0.01)</f>
        <v>487.86</v>
      </c>
      <c r="N10" s="22"/>
      <c r="O10" s="21"/>
      <c r="P10" s="21"/>
      <c r="Q10" s="21"/>
      <c r="R10" s="46"/>
      <c r="S10" s="46"/>
      <c r="T10" s="21">
        <f t="shared" si="0"/>
        <v>239.99999999999773</v>
      </c>
      <c r="U10" s="21"/>
      <c r="V10" s="47"/>
      <c r="W10" s="47"/>
      <c r="X10" s="47"/>
      <c r="Y10" s="47"/>
      <c r="Z10" s="47"/>
      <c r="AA10" s="47">
        <v>274</v>
      </c>
      <c r="AB10" s="47">
        <v>68</v>
      </c>
      <c r="AC10" s="47">
        <v>100</v>
      </c>
      <c r="AD10" s="47">
        <v>100</v>
      </c>
      <c r="AE10" s="47">
        <v>318</v>
      </c>
      <c r="AF10" s="47">
        <v>45</v>
      </c>
      <c r="AG10" s="47">
        <v>135</v>
      </c>
      <c r="AH10" s="47" t="s">
        <v>33</v>
      </c>
      <c r="AI10" s="47" t="s">
        <v>34</v>
      </c>
      <c r="AJ10" s="47" t="s">
        <v>31</v>
      </c>
      <c r="AK10" s="48" t="s">
        <v>41</v>
      </c>
      <c r="AL10" s="2" t="e">
        <f t="shared" si="1"/>
        <v>#REF!</v>
      </c>
      <c r="AR10" s="2">
        <v>38</v>
      </c>
    </row>
    <row r="11" spans="1:44">
      <c r="A11" s="44" t="s">
        <v>66</v>
      </c>
      <c r="B11" s="44">
        <v>2000</v>
      </c>
      <c r="C11" s="44" t="s">
        <v>82</v>
      </c>
      <c r="D11" s="44" t="s">
        <v>86</v>
      </c>
      <c r="E11" s="45" t="s">
        <v>87</v>
      </c>
      <c r="F11" s="45" t="s">
        <v>32</v>
      </c>
      <c r="G11" s="44"/>
      <c r="H11" s="44"/>
      <c r="I11" s="92"/>
      <c r="J11" s="92"/>
      <c r="K11" s="45">
        <v>490.04</v>
      </c>
      <c r="L11" s="45">
        <v>488.2</v>
      </c>
      <c r="M11" s="45">
        <v>488.77</v>
      </c>
      <c r="N11" s="45">
        <v>488.77</v>
      </c>
      <c r="O11" s="44">
        <v>488.84</v>
      </c>
      <c r="P11" s="44"/>
      <c r="Q11" s="44"/>
      <c r="R11" s="93"/>
      <c r="S11" s="93"/>
      <c r="T11" s="44">
        <f t="shared" si="0"/>
        <v>184.00000000000318</v>
      </c>
      <c r="U11" s="44"/>
      <c r="V11" s="94"/>
      <c r="W11" s="94"/>
      <c r="X11" s="94"/>
      <c r="Y11" s="94"/>
      <c r="Z11" s="94"/>
      <c r="AA11" s="94">
        <v>82</v>
      </c>
      <c r="AB11" s="94">
        <v>172</v>
      </c>
      <c r="AC11" s="94">
        <v>227</v>
      </c>
      <c r="AD11" s="94"/>
      <c r="AE11" s="94"/>
      <c r="AF11" s="94">
        <v>45</v>
      </c>
      <c r="AG11" s="94">
        <v>135</v>
      </c>
      <c r="AH11" s="94" t="s">
        <v>33</v>
      </c>
      <c r="AI11" s="94" t="s">
        <v>34</v>
      </c>
      <c r="AJ11" s="94" t="s">
        <v>31</v>
      </c>
      <c r="AK11" s="95"/>
      <c r="AL11" s="2" t="e">
        <f t="shared" si="1"/>
        <v>#REF!</v>
      </c>
      <c r="AR11" s="2" t="e">
        <f>SUM(AR9:AR10)</f>
        <v>#REF!</v>
      </c>
    </row>
    <row r="17" spans="44:48">
      <c r="AR17" s="2">
        <v>600</v>
      </c>
      <c r="AS17" s="2">
        <v>1500</v>
      </c>
      <c r="AT17" s="19" t="s">
        <v>80</v>
      </c>
      <c r="AV17" s="2">
        <v>1200</v>
      </c>
    </row>
    <row r="19" spans="44:48">
      <c r="AR19" s="2">
        <v>6</v>
      </c>
      <c r="AS19" s="2">
        <v>7</v>
      </c>
      <c r="AT19" s="2">
        <v>5</v>
      </c>
      <c r="AU19" s="2">
        <f>SUM(AR19:AT19)</f>
        <v>18</v>
      </c>
      <c r="AV19" s="2">
        <f>90-18</f>
        <v>72</v>
      </c>
    </row>
  </sheetData>
  <mergeCells count="12">
    <mergeCell ref="A4:A6"/>
    <mergeCell ref="B4:B5"/>
    <mergeCell ref="C4:H4"/>
    <mergeCell ref="I4:J4"/>
    <mergeCell ref="K4:Q4"/>
    <mergeCell ref="R4:S4"/>
    <mergeCell ref="AA4:AE4"/>
    <mergeCell ref="AF4:AG4"/>
    <mergeCell ref="AJ4:AJ6"/>
    <mergeCell ref="AK4:AK6"/>
    <mergeCell ref="AH5:AH6"/>
    <mergeCell ref="AI5:AI6"/>
  </mergeCells>
  <pageMargins left="0.35" right="0.32" top="1.37" bottom="0.74803149606299213" header="0.31496062992125984" footer="0.31496062992125984"/>
  <pageSetup paperSize="9" scale="65" orientation="landscape" r:id="rId1"/>
  <colBreaks count="1" manualBreakCount="1">
    <brk id="37" max="1048575" man="1"/>
  </colBreaks>
  <legacyDrawing r:id="rId2"/>
  <oleObjects>
    <oleObject progId="AutoCADLT.Drawing.17" shapeId="3073" r:id="rId3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:R17"/>
  <sheetViews>
    <sheetView showGridLines="0" view="pageBreakPreview" topLeftCell="A6" zoomScale="80" zoomScaleNormal="80" zoomScaleSheetLayoutView="80" workbookViewId="0">
      <pane ySplit="1455" activePane="bottomLeft"/>
      <selection activeCell="G7" sqref="G1:I1048576"/>
      <selection pane="bottomLeft" activeCell="I18" sqref="I18"/>
    </sheetView>
  </sheetViews>
  <sheetFormatPr defaultRowHeight="14.25"/>
  <cols>
    <col min="1" max="1" width="6.25" style="2" customWidth="1"/>
    <col min="2" max="2" width="12.375" style="23" customWidth="1"/>
    <col min="3" max="4" width="9" style="23"/>
    <col min="5" max="6" width="9" style="2"/>
    <col min="7" max="7" width="9.625" style="23" customWidth="1"/>
    <col min="8" max="8" width="10.5" style="23" customWidth="1"/>
    <col min="9" max="9" width="9" style="23"/>
    <col min="10" max="10" width="9" style="2"/>
    <col min="11" max="11" width="10" style="2" customWidth="1"/>
    <col min="12" max="12" width="9" style="2"/>
    <col min="13" max="15" width="7.125" style="2" customWidth="1"/>
    <col min="16" max="16" width="10.375" style="2" customWidth="1"/>
    <col min="17" max="16384" width="9" style="2"/>
  </cols>
  <sheetData>
    <row r="1" spans="1:18" ht="21.75" customHeight="1">
      <c r="A1" s="9" t="s">
        <v>84</v>
      </c>
    </row>
    <row r="2" spans="1:18" ht="18.75" customHeight="1">
      <c r="A2" s="56" t="s">
        <v>88</v>
      </c>
      <c r="B2" s="33"/>
      <c r="C2" s="33"/>
      <c r="D2" s="33"/>
      <c r="E2" s="24"/>
      <c r="F2" s="25"/>
      <c r="G2" s="28"/>
      <c r="H2" s="28"/>
      <c r="I2" s="28"/>
      <c r="J2" s="25"/>
      <c r="K2" s="25"/>
      <c r="L2" s="25"/>
      <c r="M2" s="25"/>
      <c r="N2" s="25"/>
      <c r="O2" s="25"/>
      <c r="P2" s="25"/>
      <c r="Q2" s="2" t="s">
        <v>93</v>
      </c>
    </row>
    <row r="3" spans="1:18" ht="15" thickBot="1">
      <c r="A3" s="26"/>
      <c r="B3" s="28"/>
      <c r="C3" s="28"/>
      <c r="D3" s="28"/>
      <c r="E3" s="25"/>
      <c r="F3" s="25"/>
      <c r="G3" s="28"/>
      <c r="H3" s="28"/>
      <c r="I3" s="28"/>
      <c r="J3" s="25"/>
      <c r="K3" s="25"/>
      <c r="L3" s="25"/>
      <c r="M3" s="25"/>
      <c r="N3" s="25"/>
      <c r="O3" s="25"/>
      <c r="P3" s="25"/>
    </row>
    <row r="4" spans="1:18">
      <c r="A4" s="1"/>
      <c r="B4" s="34"/>
      <c r="C4" s="29"/>
      <c r="D4" s="29"/>
      <c r="E4" s="17"/>
      <c r="F4" s="17"/>
      <c r="G4" s="29"/>
      <c r="H4" s="29"/>
      <c r="I4" s="29"/>
      <c r="J4" s="17"/>
      <c r="K4" s="17"/>
      <c r="L4" s="17"/>
      <c r="M4" s="17"/>
      <c r="N4" s="17"/>
      <c r="O4" s="17"/>
      <c r="P4" s="18"/>
      <c r="Q4" s="18"/>
      <c r="R4" s="18"/>
    </row>
    <row r="5" spans="1:18" ht="14.25" customHeight="1">
      <c r="A5" s="114" t="s">
        <v>36</v>
      </c>
      <c r="B5" s="115" t="s">
        <v>37</v>
      </c>
      <c r="C5" s="37" t="s">
        <v>44</v>
      </c>
      <c r="D5" s="116" t="s">
        <v>38</v>
      </c>
      <c r="E5" s="117"/>
      <c r="F5" s="117"/>
      <c r="G5" s="118"/>
      <c r="H5" s="119" t="s">
        <v>73</v>
      </c>
      <c r="I5" s="120"/>
      <c r="J5" s="120"/>
      <c r="K5" s="120"/>
      <c r="L5" s="121"/>
      <c r="M5" s="122" t="s">
        <v>67</v>
      </c>
      <c r="N5" s="122"/>
      <c r="O5" s="123"/>
      <c r="P5" s="109" t="s">
        <v>92</v>
      </c>
      <c r="Q5" s="109" t="s">
        <v>40</v>
      </c>
      <c r="R5" s="109" t="s">
        <v>78</v>
      </c>
    </row>
    <row r="6" spans="1:18" ht="48">
      <c r="A6" s="114"/>
      <c r="B6" s="115"/>
      <c r="C6" s="57" t="s">
        <v>43</v>
      </c>
      <c r="D6" s="57" t="s">
        <v>74</v>
      </c>
      <c r="E6" s="58" t="s">
        <v>75</v>
      </c>
      <c r="F6" s="58" t="s">
        <v>76</v>
      </c>
      <c r="G6" s="57" t="s">
        <v>49</v>
      </c>
      <c r="H6" s="57" t="s">
        <v>72</v>
      </c>
      <c r="I6" s="57" t="s">
        <v>71</v>
      </c>
      <c r="J6" s="58" t="s">
        <v>70</v>
      </c>
      <c r="K6" s="58" t="s">
        <v>69</v>
      </c>
      <c r="L6" s="58" t="s">
        <v>50</v>
      </c>
      <c r="M6" s="38" t="s">
        <v>14</v>
      </c>
      <c r="N6" s="20" t="s">
        <v>15</v>
      </c>
      <c r="O6" s="59" t="s">
        <v>16</v>
      </c>
      <c r="P6" s="110"/>
      <c r="Q6" s="110"/>
      <c r="R6" s="110"/>
    </row>
    <row r="7" spans="1:18">
      <c r="A7" s="39">
        <v>1</v>
      </c>
      <c r="B7" s="40">
        <v>2</v>
      </c>
      <c r="C7" s="40">
        <v>3</v>
      </c>
      <c r="D7" s="40">
        <v>4</v>
      </c>
      <c r="E7" s="39">
        <v>5</v>
      </c>
      <c r="F7" s="39">
        <v>6</v>
      </c>
      <c r="G7" s="40">
        <v>7</v>
      </c>
      <c r="H7" s="40">
        <v>8</v>
      </c>
      <c r="I7" s="40">
        <v>9</v>
      </c>
      <c r="J7" s="39">
        <v>10</v>
      </c>
      <c r="K7" s="39">
        <v>11</v>
      </c>
      <c r="L7" s="39">
        <v>12</v>
      </c>
      <c r="M7" s="41">
        <v>13</v>
      </c>
      <c r="N7" s="41">
        <v>14</v>
      </c>
      <c r="O7" s="41">
        <v>15</v>
      </c>
      <c r="P7" s="40">
        <v>16</v>
      </c>
      <c r="Q7" s="40">
        <v>17</v>
      </c>
      <c r="R7" s="40">
        <v>18</v>
      </c>
    </row>
    <row r="8" spans="1:18">
      <c r="A8" s="8"/>
      <c r="B8" s="35"/>
      <c r="C8" s="30" t="s">
        <v>39</v>
      </c>
      <c r="D8" s="111" t="s">
        <v>26</v>
      </c>
      <c r="E8" s="112"/>
      <c r="F8" s="112"/>
      <c r="G8" s="113"/>
      <c r="H8" s="111" t="s">
        <v>26</v>
      </c>
      <c r="I8" s="112"/>
      <c r="J8" s="113"/>
      <c r="K8" s="55" t="s">
        <v>39</v>
      </c>
      <c r="L8" s="54" t="s">
        <v>52</v>
      </c>
      <c r="M8" s="60" t="s">
        <v>29</v>
      </c>
      <c r="N8" s="61" t="s">
        <v>68</v>
      </c>
      <c r="O8" s="62" t="s">
        <v>68</v>
      </c>
      <c r="P8" s="8"/>
      <c r="Q8" s="8"/>
      <c r="R8" s="8"/>
    </row>
    <row r="9" spans="1:18">
      <c r="A9" s="63" t="s">
        <v>81</v>
      </c>
      <c r="B9" s="64"/>
      <c r="C9" s="64"/>
      <c r="D9" s="64"/>
      <c r="E9" s="3"/>
      <c r="F9" s="3"/>
      <c r="G9" s="64"/>
      <c r="H9" s="64"/>
      <c r="I9" s="64"/>
      <c r="J9" s="3"/>
      <c r="K9" s="3"/>
      <c r="L9" s="3"/>
      <c r="M9" s="3"/>
      <c r="N9" s="3"/>
      <c r="O9" s="3"/>
      <c r="P9" s="3"/>
      <c r="Q9" s="65"/>
      <c r="R9" s="66"/>
    </row>
    <row r="10" spans="1:18">
      <c r="A10" s="67">
        <v>1</v>
      </c>
      <c r="B10" s="68" t="s">
        <v>89</v>
      </c>
      <c r="C10" s="68">
        <v>1.5</v>
      </c>
      <c r="D10" s="68">
        <v>490.04</v>
      </c>
      <c r="E10" s="68">
        <v>488.2</v>
      </c>
      <c r="F10" s="69">
        <f>G10-E10</f>
        <v>0.63999999999998636</v>
      </c>
      <c r="G10" s="70">
        <f t="shared" ref="G10:G12" si="0">ROUND(H10-(C10*L10),2)</f>
        <v>488.84</v>
      </c>
      <c r="H10" s="70">
        <f t="shared" ref="H10" si="1">SUM(I10-K10)</f>
        <v>488.9</v>
      </c>
      <c r="I10" s="68">
        <v>490</v>
      </c>
      <c r="J10" s="69">
        <f>H10-0.5</f>
        <v>488.4</v>
      </c>
      <c r="K10" s="68">
        <v>1.1000000000000001</v>
      </c>
      <c r="L10" s="71">
        <v>0.04</v>
      </c>
      <c r="M10" s="72">
        <v>1</v>
      </c>
      <c r="N10" s="72" t="s">
        <v>51</v>
      </c>
      <c r="O10" s="72">
        <v>2</v>
      </c>
      <c r="P10" s="80" t="s">
        <v>42</v>
      </c>
      <c r="Q10" s="73"/>
      <c r="R10" s="73"/>
    </row>
    <row r="11" spans="1:18">
      <c r="A11" s="67">
        <f>A10+1</f>
        <v>2</v>
      </c>
      <c r="B11" s="68" t="s">
        <v>90</v>
      </c>
      <c r="C11" s="68">
        <v>5.8</v>
      </c>
      <c r="D11" s="68">
        <v>490.25</v>
      </c>
      <c r="E11" s="68">
        <v>487.85</v>
      </c>
      <c r="F11" s="69">
        <f>G11-E11</f>
        <v>0.84999999999996589</v>
      </c>
      <c r="G11" s="70">
        <f t="shared" si="0"/>
        <v>488.7</v>
      </c>
      <c r="H11" s="70">
        <f t="shared" ref="H11:H12" si="2">SUM(I11-K11)</f>
        <v>488.9</v>
      </c>
      <c r="I11" s="68">
        <v>490.15</v>
      </c>
      <c r="J11" s="69">
        <f t="shared" ref="J11:J12" si="3">H11-0.5</f>
        <v>488.4</v>
      </c>
      <c r="K11" s="68">
        <v>1.25</v>
      </c>
      <c r="L11" s="71">
        <v>3.5000000000000003E-2</v>
      </c>
      <c r="M11" s="72">
        <v>1</v>
      </c>
      <c r="N11" s="72" t="s">
        <v>51</v>
      </c>
      <c r="O11" s="72">
        <v>2</v>
      </c>
      <c r="P11" s="80" t="s">
        <v>42</v>
      </c>
      <c r="Q11" s="73"/>
      <c r="R11" s="73"/>
    </row>
    <row r="12" spans="1:18" ht="15" thickBot="1">
      <c r="A12" s="74">
        <f t="shared" ref="A12" si="4">A11+1</f>
        <v>3</v>
      </c>
      <c r="B12" s="75" t="s">
        <v>91</v>
      </c>
      <c r="C12" s="75">
        <v>3.7</v>
      </c>
      <c r="D12" s="75">
        <v>490.25</v>
      </c>
      <c r="E12" s="75">
        <v>487.85</v>
      </c>
      <c r="F12" s="76">
        <f t="shared" ref="F12" si="5">G12-E12</f>
        <v>0.84999999999996589</v>
      </c>
      <c r="G12" s="32">
        <f t="shared" si="0"/>
        <v>488.7</v>
      </c>
      <c r="H12" s="32">
        <f t="shared" si="2"/>
        <v>489.03</v>
      </c>
      <c r="I12" s="75">
        <v>490.28</v>
      </c>
      <c r="J12" s="76">
        <f t="shared" si="3"/>
        <v>488.53</v>
      </c>
      <c r="K12" s="75">
        <v>1.25</v>
      </c>
      <c r="L12" s="77">
        <v>0.09</v>
      </c>
      <c r="M12" s="78">
        <v>1</v>
      </c>
      <c r="N12" s="78" t="s">
        <v>51</v>
      </c>
      <c r="O12" s="78">
        <v>2</v>
      </c>
      <c r="P12" s="81" t="s">
        <v>42</v>
      </c>
      <c r="Q12" s="79"/>
      <c r="R12" s="79"/>
    </row>
    <row r="13" spans="1:18">
      <c r="A13" s="14"/>
      <c r="B13" s="36"/>
      <c r="C13" s="36"/>
      <c r="D13" s="36"/>
      <c r="E13" s="15"/>
      <c r="F13" s="15"/>
      <c r="G13" s="31"/>
      <c r="H13" s="36"/>
      <c r="I13" s="36"/>
      <c r="J13" s="15"/>
      <c r="K13" s="15"/>
      <c r="L13" s="16"/>
      <c r="M13" s="15"/>
      <c r="N13" s="15"/>
      <c r="O13" s="15"/>
      <c r="P13" s="15"/>
    </row>
    <row r="15" spans="1:18">
      <c r="C15" s="27"/>
    </row>
    <row r="17" spans="3:3">
      <c r="C17" s="27"/>
    </row>
  </sheetData>
  <mergeCells count="10">
    <mergeCell ref="A5:A6"/>
    <mergeCell ref="B5:B6"/>
    <mergeCell ref="D5:G5"/>
    <mergeCell ref="H5:L5"/>
    <mergeCell ref="M5:O5"/>
    <mergeCell ref="Q5:Q6"/>
    <mergeCell ref="R5:R6"/>
    <mergeCell ref="D8:G8"/>
    <mergeCell ref="H8:J8"/>
    <mergeCell ref="P5:P6"/>
  </mergeCells>
  <pageMargins left="0.70866141732283472" right="0.70866141732283472" top="1.18" bottom="0.19685039370078741" header="0.15748031496062992" footer="0.19685039370078741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F4:H8"/>
  <sheetViews>
    <sheetView workbookViewId="0">
      <selection activeCell="F9" sqref="F9"/>
    </sheetView>
  </sheetViews>
  <sheetFormatPr defaultRowHeight="14.25"/>
  <sheetData>
    <row r="4" spans="6:8">
      <c r="F4">
        <v>198.42</v>
      </c>
    </row>
    <row r="8" spans="6:8">
      <c r="F8">
        <v>50</v>
      </c>
      <c r="G8">
        <v>2E-3</v>
      </c>
      <c r="H8">
        <f>SUM(F8*G8)</f>
        <v>0.1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F6:H9"/>
  <sheetViews>
    <sheetView workbookViewId="0">
      <selection activeCell="H10" sqref="H10"/>
    </sheetView>
  </sheetViews>
  <sheetFormatPr defaultRowHeight="14.25"/>
  <sheetData>
    <row r="6" spans="6:8">
      <c r="F6">
        <v>35</v>
      </c>
      <c r="G6">
        <v>3.0200000000000001E-2</v>
      </c>
      <c r="H6">
        <f>SUM(F6*G6)</f>
        <v>1.0569999999999999</v>
      </c>
    </row>
    <row r="8" spans="6:8">
      <c r="H8">
        <v>176</v>
      </c>
    </row>
    <row r="9" spans="6:8">
      <c r="H9">
        <f>SUM(H6:H8)</f>
        <v>177.05699999999999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F7:K23"/>
  <sheetViews>
    <sheetView workbookViewId="0">
      <selection activeCell="I24" sqref="I24"/>
    </sheetView>
  </sheetViews>
  <sheetFormatPr defaultRowHeight="14.25"/>
  <sheetData>
    <row r="7" spans="6:11">
      <c r="F7">
        <v>214.4</v>
      </c>
    </row>
    <row r="8" spans="6:11">
      <c r="F8">
        <v>211.9</v>
      </c>
    </row>
    <row r="10" spans="6:11">
      <c r="F10">
        <f>SUM(F7-F8)</f>
        <v>2.5</v>
      </c>
    </row>
    <row r="12" spans="6:11">
      <c r="H12">
        <v>212.48</v>
      </c>
    </row>
    <row r="13" spans="6:11">
      <c r="H13">
        <v>214.35</v>
      </c>
    </row>
    <row r="14" spans="6:11">
      <c r="K14">
        <v>15.6</v>
      </c>
    </row>
    <row r="15" spans="6:11">
      <c r="H15">
        <f>SUM(H13-H12)</f>
        <v>1.8700000000000045</v>
      </c>
      <c r="K15">
        <v>21.45</v>
      </c>
    </row>
    <row r="16" spans="6:11">
      <c r="H16">
        <v>44.2</v>
      </c>
      <c r="I16">
        <v>0.03</v>
      </c>
      <c r="K16">
        <v>7.15</v>
      </c>
    </row>
    <row r="17" spans="9:11">
      <c r="I17">
        <f>SUM(H16*I16)</f>
        <v>1.3260000000000001</v>
      </c>
      <c r="K17">
        <f>SUM(K14:K16)</f>
        <v>44.199999999999996</v>
      </c>
    </row>
    <row r="20" spans="9:11">
      <c r="I20">
        <f>SUM(H13-I17)</f>
        <v>213.024</v>
      </c>
    </row>
    <row r="23" spans="9:11">
      <c r="I23">
        <f>SUM(F7-I20)</f>
        <v>1.3760000000000048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2</vt:i4>
      </vt:variant>
    </vt:vector>
  </HeadingPairs>
  <TitlesOfParts>
    <vt:vector size="7" baseType="lpstr">
      <vt:lpstr>studnie druk</vt:lpstr>
      <vt:lpstr>wpusty  DRUK</vt:lpstr>
      <vt:lpstr>Arkusz1</vt:lpstr>
      <vt:lpstr>Arkusz2</vt:lpstr>
      <vt:lpstr>Arkusz3</vt:lpstr>
      <vt:lpstr>'studnie druk'!Obszar_wydruku</vt:lpstr>
      <vt:lpstr>'wpusty  DRUK'!Obszar_wydruku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1</dc:creator>
  <cp:lastModifiedBy>user</cp:lastModifiedBy>
  <cp:lastPrinted>2013-10-15T15:51:50Z</cp:lastPrinted>
  <dcterms:created xsi:type="dcterms:W3CDTF">2010-10-06T10:07:19Z</dcterms:created>
  <dcterms:modified xsi:type="dcterms:W3CDTF">2013-10-16T07:30:57Z</dcterms:modified>
</cp:coreProperties>
</file>